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8800" windowHeight="11835" tabRatio="913"/>
  </bookViews>
  <sheets>
    <sheet name="Для постановления " sheetId="73" r:id="rId1"/>
  </sheets>
  <definedNames>
    <definedName name="_xlnm._FilterDatabase" localSheetId="0" hidden="1">'Для постановления '!#REF!</definedName>
    <definedName name="_xlnm.Print_Area" localSheetId="0">'Для постановления '!$A$1:$U$317</definedName>
  </definedNames>
  <calcPr calcId="152511"/>
</workbook>
</file>

<file path=xl/calcChain.xml><?xml version="1.0" encoding="utf-8"?>
<calcChain xmlns="http://schemas.openxmlformats.org/spreadsheetml/2006/main">
  <c r="J302" i="73" l="1"/>
  <c r="J301" i="73"/>
  <c r="J300" i="73"/>
  <c r="J299" i="73"/>
  <c r="J298" i="73"/>
  <c r="J294" i="73"/>
  <c r="J293" i="73"/>
  <c r="J284" i="73"/>
  <c r="J283" i="73"/>
  <c r="J282" i="73"/>
  <c r="J281" i="73"/>
  <c r="J280" i="73"/>
  <c r="J276" i="73"/>
  <c r="J275" i="73"/>
  <c r="J274" i="73"/>
  <c r="J273" i="73"/>
  <c r="J271" i="73"/>
  <c r="J270" i="73"/>
  <c r="J269" i="73"/>
  <c r="J268" i="73"/>
  <c r="J267" i="73"/>
  <c r="J265" i="73"/>
  <c r="J260" i="73"/>
  <c r="J253" i="73"/>
  <c r="J249" i="73"/>
  <c r="J242" i="73"/>
  <c r="J241" i="73"/>
  <c r="J238" i="73"/>
  <c r="J237" i="73"/>
  <c r="J236" i="73"/>
  <c r="J235" i="73"/>
  <c r="J233" i="73"/>
  <c r="J232" i="73"/>
  <c r="J231" i="73"/>
  <c r="J230" i="73"/>
  <c r="J218" i="73"/>
  <c r="J208" i="73"/>
  <c r="J204" i="73"/>
  <c r="J193" i="73"/>
  <c r="J192" i="73"/>
  <c r="J189" i="73"/>
  <c r="J185" i="73"/>
  <c r="J183" i="73"/>
  <c r="J181" i="73"/>
  <c r="J179" i="73"/>
  <c r="J178" i="73"/>
  <c r="J177" i="73"/>
  <c r="J176" i="73"/>
  <c r="J175" i="73"/>
  <c r="J174" i="73"/>
  <c r="J172" i="73"/>
  <c r="J171" i="73"/>
  <c r="J170" i="73"/>
  <c r="J169" i="73"/>
  <c r="J161" i="73"/>
  <c r="J159" i="73"/>
  <c r="J155" i="73"/>
  <c r="J154" i="73"/>
  <c r="J151" i="73"/>
  <c r="J150" i="73"/>
  <c r="J147" i="73"/>
  <c r="J144" i="73"/>
  <c r="J139" i="73"/>
  <c r="J128" i="73"/>
  <c r="J127" i="73"/>
  <c r="J124" i="73"/>
  <c r="J112" i="73"/>
  <c r="J110" i="73"/>
  <c r="J109" i="73"/>
  <c r="J105" i="73"/>
  <c r="J104" i="73"/>
  <c r="J100" i="73"/>
  <c r="J98" i="73"/>
  <c r="J96" i="73"/>
  <c r="J90" i="73"/>
  <c r="J89" i="73"/>
  <c r="J85" i="73"/>
  <c r="J84" i="73"/>
  <c r="J83" i="73"/>
  <c r="J82" i="73"/>
  <c r="J79" i="73"/>
  <c r="J78" i="73"/>
  <c r="J76" i="73"/>
  <c r="J75" i="73"/>
  <c r="J73" i="73"/>
  <c r="J72" i="73"/>
  <c r="J65" i="73"/>
  <c r="J64" i="73"/>
  <c r="J55" i="73"/>
  <c r="J53" i="73"/>
  <c r="J46" i="73"/>
  <c r="J45" i="73"/>
  <c r="J44" i="73"/>
  <c r="J42" i="73"/>
  <c r="J38" i="73"/>
  <c r="J36" i="73"/>
  <c r="J31" i="73"/>
  <c r="J30" i="73"/>
  <c r="I30" i="73"/>
  <c r="J29" i="73"/>
  <c r="I29" i="73"/>
  <c r="J28" i="73"/>
  <c r="I28" i="73"/>
  <c r="J26" i="73"/>
  <c r="J25" i="73"/>
  <c r="I25" i="73"/>
  <c r="J15" i="73"/>
</calcChain>
</file>

<file path=xl/sharedStrings.xml><?xml version="1.0" encoding="utf-8"?>
<sst xmlns="http://schemas.openxmlformats.org/spreadsheetml/2006/main" count="925" uniqueCount="615">
  <si>
    <t>г. Тверь, ул. 15 лет Октября, д. 5/21</t>
  </si>
  <si>
    <t>г. Тверь, ул. 15 лет Октября, д. 47</t>
  </si>
  <si>
    <t>г. Тверь, ул. 15 лет Октября, д. 60</t>
  </si>
  <si>
    <t>г. Тверь, ул. Академика Туполева, д. 107</t>
  </si>
  <si>
    <t>г. Тверь, ул. Академика Туполева, д. 116</t>
  </si>
  <si>
    <t>г. Тверь, ул. Александра Завидова, д. 19</t>
  </si>
  <si>
    <t>г. Тверь, ул. Алексея Томского, д. 6/2</t>
  </si>
  <si>
    <t>г. Тверь, ул. Артюхиной, д. 1в</t>
  </si>
  <si>
    <t>г. Тверь, ул. Артюхиной, д. 3</t>
  </si>
  <si>
    <t>г. Тверь, ул. Артюхиной, д. 15б</t>
  </si>
  <si>
    <t>г. Тверь, ул. Бебеля, д. 3</t>
  </si>
  <si>
    <t>г. Тверь, ул. Бебеля, д. 5</t>
  </si>
  <si>
    <t>г. Тверь, ул. Благоева, д. 8</t>
  </si>
  <si>
    <t>г. Тверь, ул. Бобкова, д. 2</t>
  </si>
  <si>
    <t>г. Тверь, ул. Богданова, д. 26/17</t>
  </si>
  <si>
    <t>г. Тверь, ул. Богданова, д. 29</t>
  </si>
  <si>
    <t>г. Тверь, ул. Богданова, д. 33/15</t>
  </si>
  <si>
    <t>г. Тверь, ул. Бориса Полевого, д. 6</t>
  </si>
  <si>
    <t>г. Тверь, ул. Бориса Полевого, д. 12/12</t>
  </si>
  <si>
    <t>г. Тверь, ул. Бориса Полевого, д. 13</t>
  </si>
  <si>
    <t>г. Тверь, ул. Бориса Полевого, д. 14</t>
  </si>
  <si>
    <t>г. Тверь, ул. Бориса Полевого, д. 17</t>
  </si>
  <si>
    <t>г. Тверь, ул. Бориса Полевого, д. 19</t>
  </si>
  <si>
    <t>г. Тверь, проезд Боровой, д. 10</t>
  </si>
  <si>
    <t>г. Тверь, проезд Боровой, д. 12</t>
  </si>
  <si>
    <t>г. Тверь, ул. Бочкина, д. 22</t>
  </si>
  <si>
    <t>г. Тверь, ул. Вагжанова, д. 12</t>
  </si>
  <si>
    <t>г. Тверь, ул. Виноградова, д. 10</t>
  </si>
  <si>
    <t>г. Тверь, ул. Гвардейская, д. 7</t>
  </si>
  <si>
    <t>г. Тверь, ул. Георгия Димитрова, д. 58</t>
  </si>
  <si>
    <t>г. Тверь, ул. Горького, д. 4а</t>
  </si>
  <si>
    <t>г. Тверь, ул. Горького, д. 10а</t>
  </si>
  <si>
    <t>г. Тверь, ул. Горького, д. 86/3</t>
  </si>
  <si>
    <t>г. Тверь, ул. Горького, д. 104</t>
  </si>
  <si>
    <t>г. Тверь, ул. Горького, д. 136/6</t>
  </si>
  <si>
    <t>г. Тверь, ул. Громова, д. 14</t>
  </si>
  <si>
    <t>г. Тверь, ул. Дачная, д. 71</t>
  </si>
  <si>
    <t>г. Тверь, ул. Дачная, д. 74</t>
  </si>
  <si>
    <t>г. Тверь, ул. Дзержинского, д. 1</t>
  </si>
  <si>
    <t>г. Тверь, ул. Дзержинского, д. 4</t>
  </si>
  <si>
    <t>г. Тверь, ул. Дзержинского, д. 10</t>
  </si>
  <si>
    <t>г. Тверь, ул. Евгения Пичугина, д. 48</t>
  </si>
  <si>
    <t>г. Тверь, ул. Екатерины Фарафоновой, д. 36б</t>
  </si>
  <si>
    <t>г. Тверь, ул. Екатерины Фарафоновой, д. 38</t>
  </si>
  <si>
    <t>г. Тверь, ул. Екатерины Фарафоновой, д. 45</t>
  </si>
  <si>
    <t>г. Тверь, ул. Ерофеева, д. 6</t>
  </si>
  <si>
    <t>г. Тверь, ул. Ерофеева, д. 20</t>
  </si>
  <si>
    <t>г. Тверь, ул. Инициативная, д. 1</t>
  </si>
  <si>
    <t>г. Тверь, ул. Инициативная, д. 9/9</t>
  </si>
  <si>
    <t>г. Тверь, ул. Инициативная, д. 10/11</t>
  </si>
  <si>
    <t>г. Тверь, ул. Казанская, д. 34</t>
  </si>
  <si>
    <t>г. Тверь, ул. Карла Маркса, д. 9</t>
  </si>
  <si>
    <t>г. Тверь, ул. Кирова, д. 3а</t>
  </si>
  <si>
    <t>г. Тверь, ул. Кольцевая, д. 72</t>
  </si>
  <si>
    <t>г. Тверь, ул. Кольцевая, д. 74</t>
  </si>
  <si>
    <t>г. Тверь, ул. Коробкова, д. 6</t>
  </si>
  <si>
    <t>г. Тверь, ул. Левитана, д. 34</t>
  </si>
  <si>
    <t>г. Тверь, ул. Левитана, д. 46</t>
  </si>
  <si>
    <t>г. Тверь, ул. Лукина, д. 6</t>
  </si>
  <si>
    <t>г. Тверь, ул. Лукина, д. 14</t>
  </si>
  <si>
    <t>г. Тверь, ул. Маршала Буденного, д. 6</t>
  </si>
  <si>
    <t>г. Тверь, ул. Маршала Буденного, д. 7</t>
  </si>
  <si>
    <t>г. Тверь, ул. Маршала Буденного, д. 11/14</t>
  </si>
  <si>
    <t>г. Тверь, ул. Маршала Буденного, д. 15/1</t>
  </si>
  <si>
    <t>г. Тверь, ул. Маршала Захарова, д. 16/17</t>
  </si>
  <si>
    <t>г. Тверь, ул. Михаила Румянцева, д. 8</t>
  </si>
  <si>
    <t>г. Тверь, ул. Можайского, д. 73</t>
  </si>
  <si>
    <t>г. Тверь, ул. Московская, д. 114</t>
  </si>
  <si>
    <t>г. Тверь, ул. Мусоргского, д. 8</t>
  </si>
  <si>
    <t>г. Тверь, ул. Мусоргского, д. 29/33</t>
  </si>
  <si>
    <t>г. Тверь, ул. Мусоргского, д. 32/32</t>
  </si>
  <si>
    <t>г. Тверь, ул. Оборонная, д. 10</t>
  </si>
  <si>
    <t>г. Тверь, ул. Озерная, д. 1</t>
  </si>
  <si>
    <t>г. Тверь, ул. Орджоникидзе, д. 4/2</t>
  </si>
  <si>
    <t>г. Тверь, ул. Орджоникидзе, д. 5</t>
  </si>
  <si>
    <t>г. Тверь, ул. Орджоникидзе, д. 6/1</t>
  </si>
  <si>
    <t>г. Тверь, ул. Орджоникидзе, д. 8</t>
  </si>
  <si>
    <t>г. Тверь, ул. Орджоникидзе, д. 10/2</t>
  </si>
  <si>
    <t>г. Тверь, ул. Орджоникидзе, д. 22/25</t>
  </si>
  <si>
    <t>г. Тверь, ул. Павлова, д. 8/36</t>
  </si>
  <si>
    <t>г. Тверь, ул. Паши Савельевой, д. 2</t>
  </si>
  <si>
    <t>г. Тверь, ул. Паши Савельевой, д. 21</t>
  </si>
  <si>
    <t>г. Тверь, ул. Пржевальского, д. 59</t>
  </si>
  <si>
    <t>г. Тверь, ул. Пролетарская 6-я, д. 18</t>
  </si>
  <si>
    <t>г. Тверь, ул. Пушкинская, д. 11</t>
  </si>
  <si>
    <t>г. Тверь, ул. Резинстроя, д. 2/7</t>
  </si>
  <si>
    <t>г. Тверь, ул. Ржевская, д. 3</t>
  </si>
  <si>
    <t>г. Тверь, ул. Ржевская, д. 14</t>
  </si>
  <si>
    <t>г. Тверь, ул. Рихарда Зорге, д. 9</t>
  </si>
  <si>
    <t>г. Тверь, ул. Рихарда Зорге, д. 11/14</t>
  </si>
  <si>
    <t>г. Тверь, ул. Ротмистрова, д. 3</t>
  </si>
  <si>
    <t>г. Тверь, ул. Ротмистрова, д. 15</t>
  </si>
  <si>
    <t>г. Тверь, ул. Ротмистрова, д. 19</t>
  </si>
  <si>
    <t>г. Тверь, ул. Ротмистрова, д. 20</t>
  </si>
  <si>
    <t>г. Тверь, ул. Ротмистрова, д. 23/6</t>
  </si>
  <si>
    <t>г. Тверь, ул. Ротмистрова, д. 26</t>
  </si>
  <si>
    <t>г. Тверь, ул. Рыбацкая, д. 3</t>
  </si>
  <si>
    <t>г. Тверь, ул. Севастьянова, д. 14</t>
  </si>
  <si>
    <t>г. Тверь, ул. Седова, д. 55</t>
  </si>
  <si>
    <t>г. Тверь, ул. Седова, д. 57</t>
  </si>
  <si>
    <t>г. Тверь, ул. Серова 2-я, д. 12</t>
  </si>
  <si>
    <t>г. Тверь, ул. Силикатная 1-я, д. 11</t>
  </si>
  <si>
    <t>г. Тверь, ул. Симеоновская, д. 63</t>
  </si>
  <si>
    <t>г. Тверь, ул. Симеоновская, д. 70</t>
  </si>
  <si>
    <t>г. Тверь, ул. Скворцова-Степанова, д. 9</t>
  </si>
  <si>
    <t>г. Тверь, ул. Скворцова-Степанова, д. 16</t>
  </si>
  <si>
    <t>г. Тверь, ул. Скворцова-Степанова, д. 20</t>
  </si>
  <si>
    <t>г. Тверь, ул. Скворцова-Степанова, д. 22</t>
  </si>
  <si>
    <t>г. Тверь, ул. Скворцова-Степанова, д. 26</t>
  </si>
  <si>
    <t>г. Тверь, ул. Склизкова, д. 33</t>
  </si>
  <si>
    <t>г. Тверь, ул. Склизкова, д. 50</t>
  </si>
  <si>
    <t>г. Тверь, ул. Склизкова, д. 54/25</t>
  </si>
  <si>
    <t>г. Тверь, ул. Склизкова, д. 60</t>
  </si>
  <si>
    <t>г. Тверь, ул. Склизкова, д. 68</t>
  </si>
  <si>
    <t>г. Тверь, ул. Склизкова, д. 94</t>
  </si>
  <si>
    <t>г. Тверь, ул. Склизкова, д. 98</t>
  </si>
  <si>
    <t>г. Тверь, ул. Склизкова, д. 103</t>
  </si>
  <si>
    <t>г. Тверь, ул. Советская, д. 9</t>
  </si>
  <si>
    <t>г. Тверь, ул. Советская, д. 20</t>
  </si>
  <si>
    <t>г. Тверь, ул. Советская, д. 41</t>
  </si>
  <si>
    <t>г. Тверь, ул. Советская, д. 62</t>
  </si>
  <si>
    <t>г. Тверь, ул. Софьи Перовской, д. 1/45</t>
  </si>
  <si>
    <t>г. Тверь, ул. Софьи Перовской, д. 10/32</t>
  </si>
  <si>
    <t>г. Тверь, ул. Спартака, д. 19</t>
  </si>
  <si>
    <t>г. Тверь, ул. Тамары Ильиной, д. 14</t>
  </si>
  <si>
    <t>г. Тверь, ул. Тамары Ильиной, д. 21</t>
  </si>
  <si>
    <t>г. Тверь, ул. Терещенко, д. 24</t>
  </si>
  <si>
    <t>г. Тверь, ул. Терещенко, д. 26</t>
  </si>
  <si>
    <t>г. Тверь, ул. Учительская, д. 3</t>
  </si>
  <si>
    <t>г. Тверь, ул. Фадеева, д. 2</t>
  </si>
  <si>
    <t>г. Тверь, ул. Фадеева, д. 4</t>
  </si>
  <si>
    <t>г. Тверь, ул. Фадеева, д. 8</t>
  </si>
  <si>
    <t>г. Тверь, ул. Фадеева, д. 19</t>
  </si>
  <si>
    <t>г. Тверь, ул. Фрунзе, д. 2</t>
  </si>
  <si>
    <t>г. Тверь, ул. Фрунзе, д. 10</t>
  </si>
  <si>
    <t>г. Тверь, ул. Фрунзе, д. 14</t>
  </si>
  <si>
    <t>г. Тверь, ул. Фрунзе, д. 16</t>
  </si>
  <si>
    <t>г. Тверь, ул. Фрунзе, д. 20</t>
  </si>
  <si>
    <t>г. Тверь, ул. Фурманова, д. 7</t>
  </si>
  <si>
    <t>г. Тверь, ул. Хрустальная, д. 36</t>
  </si>
  <si>
    <t>г. Тверь, ул. Хрустальная, д. 45</t>
  </si>
  <si>
    <t>г. Тверь, ул. Цветочная, д. 4</t>
  </si>
  <si>
    <t>г. Тверь, проезд Швейников, д. 6</t>
  </si>
  <si>
    <t>г. Тверь, ул. 15 лет Октября, д. 63, корп. 1</t>
  </si>
  <si>
    <t>г. Тверь, ул. Академика Туполева, д. 116, корп. 2</t>
  </si>
  <si>
    <t>г. Тверь, ул. Академика Туполева, д. 116, корп. 3</t>
  </si>
  <si>
    <t>г. Тверь, ул. Артюхиной, д. 9, корп. 2</t>
  </si>
  <si>
    <t>г. Тверь, ул. Артюхиной, д. 9, корп. 4</t>
  </si>
  <si>
    <t>г. Тверь, ул. Артюхиной, д. 11, корп. 1</t>
  </si>
  <si>
    <t>г. Тверь, ул. Артюхиной, д. 24, корп. 1</t>
  </si>
  <si>
    <t>г. Тверь, ул. Артюхиной, д. 24, корп. 3</t>
  </si>
  <si>
    <t>г. Тверь, ул. Бобкова, д. 6, корп. 1</t>
  </si>
  <si>
    <t>г. Тверь, ул. Бобкова, д. 28, корп. 3</t>
  </si>
  <si>
    <t>г. Тверь, ул. Богданова, д. 10, корп. 2</t>
  </si>
  <si>
    <t>г. Тверь, проезд Зеленый, д. 43, корп. 15</t>
  </si>
  <si>
    <t>г. Тверь, проезд Зеленый, д. 43, корп. 16</t>
  </si>
  <si>
    <t>г. Тверь, проезд Зеленый, д. 43, корп. 17</t>
  </si>
  <si>
    <t>г. Тверь, проезд Зеленый, д. 43, корп. 7</t>
  </si>
  <si>
    <t>г. Тверь, проезд Зеленый, д. 45, корп. 10</t>
  </si>
  <si>
    <t>г. Тверь, проезд Зеленый, д. 45, корп. 1</t>
  </si>
  <si>
    <t>г. Тверь, проезд Зеленый, д. 45, корп. 3</t>
  </si>
  <si>
    <t>г. Тверь, проезд Зеленый, д. 45, корп. 6</t>
  </si>
  <si>
    <t>г. Тверь, проезд Зеленый, д. 45, корп. 7</t>
  </si>
  <si>
    <t>г. Тверь, проезд Зеленый, д. 45, корп. 8</t>
  </si>
  <si>
    <t>г. Тверь, проезд Зеленый, д. 45, корп. 9</t>
  </si>
  <si>
    <t>г. Тверь, проезд Зеленый, д. 47, корп. 3</t>
  </si>
  <si>
    <t>г. Тверь, проезд Зеленый, д. 49, корп. 1</t>
  </si>
  <si>
    <t>г. Тверь, ул. Московская, д. 24, корп. 1</t>
  </si>
  <si>
    <t>г. Тверь, ул. Московская, д. 24, корп. 2</t>
  </si>
  <si>
    <t>г. Тверь, ул. Мусоргского, д. 6, корп. 5</t>
  </si>
  <si>
    <t>г. Тверь, ул. Орджоникидзе, д. 49, корп. 1</t>
  </si>
  <si>
    <t>г. Тверь, ул. Паши Савельевой, д. 23, корп. 2</t>
  </si>
  <si>
    <t>г. Тверь, ул. Паши Савельевой, д. 23, корп. 3</t>
  </si>
  <si>
    <t>г. Тверь, ул. Паши Савельевой, д. 35, корп. 4</t>
  </si>
  <si>
    <t>г. Тверь, ул. Паши Савельевой, д. 39, корп. 3</t>
  </si>
  <si>
    <t>г. Тверь, ул. Паши Савельевой, д. 39, корп. 5</t>
  </si>
  <si>
    <t>г. Тверь, ул. Паши Савельевой, д. 48, корп. 1</t>
  </si>
  <si>
    <t>г. Тверь, ул. Резинстроя, д. 8, корп. 2</t>
  </si>
  <si>
    <t>г. Тверь, ул. Склизкова, д. 70, корп. 2</t>
  </si>
  <si>
    <t>г. Тверь, ул. Склизкова, д. 70, корп. 3</t>
  </si>
  <si>
    <t>г. Тверь, ул. Фрунзе, д. 8, корп. 1</t>
  </si>
  <si>
    <t>г. Тверь, ул. Фрунзе, д. 8, корп. 2</t>
  </si>
  <si>
    <t>г. Тверь, ул. Хромова, д. 3, корп. 1</t>
  </si>
  <si>
    <t>г. Тверь, ул. Хромова, д. 9, корп. 2</t>
  </si>
  <si>
    <t>г. Тверь, ул. Хрустальная, д. 4, корп. 1</t>
  </si>
  <si>
    <t>г. Тверь, ул. Хрустальная, д. 36, корп. 1</t>
  </si>
  <si>
    <t>г. Тверь, проезд Швейников, д. 4, корп. 2</t>
  </si>
  <si>
    <t>г. Тверь, пер. Артиллерийский, д. 8</t>
  </si>
  <si>
    <t>г. Тверь, пер. Артиллерийский, д. 13</t>
  </si>
  <si>
    <t>г. Тверь, пер. Вагонников 1-й, д. 43</t>
  </si>
  <si>
    <t>г. Тверь, пер. Никитина, д. 5</t>
  </si>
  <si>
    <t>г. Тверь, пер. Никитина, д. 6</t>
  </si>
  <si>
    <t>г. Тверь, пер. Никитина, д. 9</t>
  </si>
  <si>
    <t>г. Тверь, пер. Перекопский, д. 13а</t>
  </si>
  <si>
    <t>г. Тверь, пер. Садовый, д. 14</t>
  </si>
  <si>
    <t>г. Тверь, пер. Свободный, д. 1</t>
  </si>
  <si>
    <t>г. Тверь, пер. Свободный, д. 1г</t>
  </si>
  <si>
    <t>г. Тверь, пер. Свободный, д. 30</t>
  </si>
  <si>
    <t>г. Тверь, пер. Смоленский, д. 8, корп. 1</t>
  </si>
  <si>
    <t>г. Тверь, пер. Спортивный, д. 8</t>
  </si>
  <si>
    <t>г. Тверь, пер. Трудолюбия, д. 37, корп. 1</t>
  </si>
  <si>
    <t>г. Тверь, ш. Петербургское, д. 10, корп. 2</t>
  </si>
  <si>
    <t>г. Тверь, ш. Петербургское, д. 32</t>
  </si>
  <si>
    <t>г. Тверь, ш. Петербургское, д. 49, корп. 2</t>
  </si>
  <si>
    <t>г. Тверь, ш. Петербургское, д. 61</t>
  </si>
  <si>
    <t>г. Тверь, ш. Петербургское, д. 76</t>
  </si>
  <si>
    <t>г. Тверь, ш. Петербургское, д. 122</t>
  </si>
  <si>
    <t>г. Тверь, ш. Сахаровское, д. 16а</t>
  </si>
  <si>
    <t>г. Тверь, наб. Афанасия Никитина, д. 82/2</t>
  </si>
  <si>
    <t>г. Тверь, наб. Афанасия Никитина, д. 144, корп. 1</t>
  </si>
  <si>
    <t>г. Тверь, наб. Афанасия Никитина, д. 144, корп. 2</t>
  </si>
  <si>
    <t>г. Тверь, наб. Мигаловская, д. 11</t>
  </si>
  <si>
    <t>г. Тверь, наб. реки Лазури, д. 4/2</t>
  </si>
  <si>
    <t>г. Тверь, наб. реки Лазури, д. 6/1</t>
  </si>
  <si>
    <t>г. Тверь, наб. реки Лазури, д. 7</t>
  </si>
  <si>
    <t>г. Тверь, наб. реки Лазури, д. 8</t>
  </si>
  <si>
    <t>г. Тверь, наб. Степана Разина, д. 7</t>
  </si>
  <si>
    <t>г. Тверь, наб. Степана Разина, д. 8</t>
  </si>
  <si>
    <t>г. Тверь, наб. Степана Разина, д. 22</t>
  </si>
  <si>
    <t>14</t>
  </si>
  <si>
    <t>г. Тверь, ул. Андрея Дементьева, д. 2</t>
  </si>
  <si>
    <t>г. Тверь, ул. Андрея Дементьева, д. 39</t>
  </si>
  <si>
    <t>г. Тверь, ул. Андрея Дементьева, д. 48</t>
  </si>
  <si>
    <t>г. Тверь, пер. 2-й (пос. Элеватор), д. 4</t>
  </si>
  <si>
    <t>г. Тверь, пер. 2-й (пос. Элеватор), д. 5</t>
  </si>
  <si>
    <t>г. Тверь, пер. 2-й (пос. Элеватор), д. 8</t>
  </si>
  <si>
    <t>г. Тверь, пер. 2-й (пос. Элеватор), д. 9</t>
  </si>
  <si>
    <t>г. Тверь, пер. 2-й (пос. Элеватор), д. 10</t>
  </si>
  <si>
    <t>г. Тверь, пер. 3-й (пос. Элеватор), д. 2</t>
  </si>
  <si>
    <t>г. Тверь, пер. 3-й (пос. Элеватор), д. 4</t>
  </si>
  <si>
    <t>г. Тверь, ул. Центральная (пос. Элеватор), д. 1</t>
  </si>
  <si>
    <t>г. Тверь, ул. Центральная (пос. Элеватор), д. 3</t>
  </si>
  <si>
    <t>г. Тверь, ул. Центральная (пос. Элеватор), д. 18</t>
  </si>
  <si>
    <t>г. Тверь, ул. Центральная (пос. Элеватор), д. 20, корп. 8</t>
  </si>
  <si>
    <t>г. Тверь, пр-т Волоколамский, д. 4</t>
  </si>
  <si>
    <t>г. Тверь, пр-т Волоколамский, д. 5</t>
  </si>
  <si>
    <t>г. Тверь, пр-т Волоколамский, д. 7, корп. 2</t>
  </si>
  <si>
    <t>г. Тверь, пр-т Волоколамский, д. 9</t>
  </si>
  <si>
    <t>г. Тверь, пр-т Волоколамский, д. 9, корп. 4</t>
  </si>
  <si>
    <t>г. Тверь, пр-т Волоколамский, д. 15, корп. 2</t>
  </si>
  <si>
    <t>г. Тверь, пр-т Волоколамский, д. 37/45</t>
  </si>
  <si>
    <t>г. Тверь, пр-т Волоколамский, д. 39</t>
  </si>
  <si>
    <t>г. Тверь, пр-т Волоколамский, д. 45</t>
  </si>
  <si>
    <t>г. Тверь, пр-т Калинина, д. 6</t>
  </si>
  <si>
    <t>г. Тверь, пр-т Калинина, д. 9</t>
  </si>
  <si>
    <t>г. Тверь, пр-т Калинина, д. 11</t>
  </si>
  <si>
    <t>г. Тверь, пр-т Комсомольский, д. 8</t>
  </si>
  <si>
    <t>г. Тверь, пр-т Ленина, д. 7/7</t>
  </si>
  <si>
    <t>г. Тверь, пр-т Ленина, д. 21</t>
  </si>
  <si>
    <t>г. Тверь, пр-т Ленина, д. 43</t>
  </si>
  <si>
    <t>г. Тверь, пр-т Октябрьский, д. 73</t>
  </si>
  <si>
    <t>г. Тверь, пр-т Октябрьский, д. 87, корп. 1</t>
  </si>
  <si>
    <t>г. Тверь, пр-т Октябрьский, д. 87, корп. 2</t>
  </si>
  <si>
    <t>г. Тверь, пр-т Октябрьский, д. 89</t>
  </si>
  <si>
    <t>г. Тверь, пр-т Победы, д. 6</t>
  </si>
  <si>
    <t>г. Тверь, пр-т Победы, д. 7, корп. 5</t>
  </si>
  <si>
    <t>г. Тверь, пр-т Победы, д. 24, корп. 1</t>
  </si>
  <si>
    <t>г. Тверь, пр-т Победы, д. 28, корп. 2</t>
  </si>
  <si>
    <t>г. Тверь, пр-т Победы, д. 38/45</t>
  </si>
  <si>
    <t>г. Тверь, пр-т Победы, д. 39/43</t>
  </si>
  <si>
    <t>г. Тверь, пр-т Победы, д. 40</t>
  </si>
  <si>
    <t>г. Тверь, пр-т Победы, д. 44</t>
  </si>
  <si>
    <t>г. Тверь, пр-т Победы, д. 44а</t>
  </si>
  <si>
    <t>г. Тверь, пр-т Победы, д. 57</t>
  </si>
  <si>
    <t>г. Тверь, пр-т Победы, д. 74</t>
  </si>
  <si>
    <t>г. Тверь, пр-т Тверской, д. 12</t>
  </si>
  <si>
    <t>г. Тверь, пр-т Тверской, д. 15</t>
  </si>
  <si>
    <t>г. Тверь, пр-т Чайковского, д. 16</t>
  </si>
  <si>
    <t>г. Тверь, пр-т Чайковского, д. 42</t>
  </si>
  <si>
    <t>г. Тверь, пр-т Чайковского, д. 90</t>
  </si>
  <si>
    <t>г. Тверь, пос. Литвинки, д. 23</t>
  </si>
  <si>
    <t>г. Тверь, пос. Химинститута, д. 8</t>
  </si>
  <si>
    <t>г. Тверь, пос. Химинститута, д. 11</t>
  </si>
  <si>
    <t>г. Тверь, пос. Химинститута, д. 12</t>
  </si>
  <si>
    <t>г. Тверь, пос. Химинститута, д. 19</t>
  </si>
  <si>
    <t>г. Тверь, пос. Химинститута, д. 20</t>
  </si>
  <si>
    <t>г. Тверь, пос. Химинститута, д. 21</t>
  </si>
  <si>
    <t>г. Тверь, пос. Химинститута, д. 32</t>
  </si>
  <si>
    <t>г. Тверь, пос. Химинститута, д. 48</t>
  </si>
  <si>
    <t>г. Тверь, пос. Химинститута, д. 57</t>
  </si>
  <si>
    <t>г. Тверь, бульвар Гусева, д. 40</t>
  </si>
  <si>
    <t>г. Тверь, бульвар Молодежный, д. 14</t>
  </si>
  <si>
    <t>г. Тверь, бульвар Молодежный, д. 15</t>
  </si>
  <si>
    <t>г. Тверь, бульвар Ногина, д. 2</t>
  </si>
  <si>
    <t>г. Тверь, бульвар Профсоюзов, д. 23</t>
  </si>
  <si>
    <t>г. Тверь, бульвар Радищева, д. 7</t>
  </si>
  <si>
    <t>г. Тверь, бульвар Радищева, д. 21</t>
  </si>
  <si>
    <t>г. Тверь, бульвар Цанова, д. 1</t>
  </si>
  <si>
    <t>г. Тверь, бульвар Цанова, д. 19</t>
  </si>
  <si>
    <t>г. Тверь, бульвар Шмидта, д. 3</t>
  </si>
  <si>
    <t>г. Тверь, пр-т Николая Корыткова, д. 1</t>
  </si>
  <si>
    <t>г. Тверь, пр-т Николая Корыткова, д. 40</t>
  </si>
  <si>
    <r>
      <t>г. Тверь, пер. 1-й (пос.</t>
    </r>
    <r>
      <rPr>
        <sz val="12"/>
        <rFont val="Calibri"/>
        <family val="2"/>
        <charset val="204"/>
      </rPr>
      <t> </t>
    </r>
    <r>
      <rPr>
        <sz val="12"/>
        <rFont val="Times New Roman"/>
        <family val="1"/>
        <charset val="204"/>
      </rPr>
      <t>Элеватор), д. 1</t>
    </r>
  </si>
  <si>
    <t>г. Тверь, пр-т Победы, д. 43</t>
  </si>
  <si>
    <t>ремонт крыши, переустройство невентилируемой крыши на вентилируемую крышу, устройство выходов на кровлю</t>
  </si>
  <si>
    <t>ремонт подвальных помещений, относящихся к общему имуществу в многоквартирном доме</t>
  </si>
  <si>
    <t>Ремонт и утепление фасада</t>
  </si>
  <si>
    <t>ремонт фасада</t>
  </si>
  <si>
    <t>утепление фасада</t>
  </si>
  <si>
    <t>ремонт фундамента</t>
  </si>
  <si>
    <t>Установка коллективных (общедомовых) приборов учета газа</t>
  </si>
  <si>
    <t>Лицо, которое от имени собственников помещений в МКД уполномочено участвовать в приемке услуг и (или) выполненных работ по капитальному ремонту, в том числе подписывать соответстующие акты.</t>
  </si>
  <si>
    <t>Адрес многоквартирного дома (далее -  МКД)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</si>
  <si>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</si>
  <si>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</si>
  <si>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</si>
  <si>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</si>
  <si>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</si>
  <si>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</si>
  <si>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</si>
  <si>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</si>
  <si>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</si>
  <si>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</si>
  <si>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</si>
  <si>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</si>
  <si>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</si>
  <si>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</si>
  <si>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</si>
  <si>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</si>
  <si>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</si>
  <si>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</si>
  <si>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</si>
  <si>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</si>
  <si>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</si>
  <si>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</si>
  <si>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</si>
  <si>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</si>
  <si>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</si>
  <si>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</si>
  <si>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</si>
  <si>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</si>
  <si>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</si>
  <si>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</si>
  <si>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</si>
  <si>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</si>
  <si>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</si>
  <si>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</si>
  <si>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</si>
  <si>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</si>
  <si>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</si>
  <si>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</si>
  <si>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</si>
  <si>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</si>
  <si>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</si>
  <si>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</si>
  <si>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</si>
  <si>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</si>
  <si>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</si>
  <si>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</si>
  <si>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</si>
  <si>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</si>
  <si>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</si>
  <si>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</si>
  <si>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</si>
  <si>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</si>
  <si>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</si>
  <si>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</si>
  <si>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</si>
  <si>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</si>
  <si>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</si>
  <si>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</si>
  <si>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</si>
  <si>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</si>
  <si>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</si>
  <si>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</si>
  <si>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</si>
  <si>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</si>
  <si>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</si>
  <si>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</si>
  <si>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</si>
  <si>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</si>
  <si>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</si>
  <si>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</si>
  <si>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</si>
  <si>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</si>
  <si>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</si>
  <si>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</si>
  <si>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</si>
  <si>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</si>
  <si>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</si>
  <si>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</si>
  <si>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</si>
  <si>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</si>
  <si>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</si>
  <si>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</si>
  <si>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</si>
  <si>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</si>
  <si>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</si>
  <si>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</si>
  <si>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</si>
  <si>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</si>
  <si>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</si>
  <si>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</si>
  <si>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</si>
  <si>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</si>
  <si>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</si>
  <si>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</si>
  <si>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</si>
  <si>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</si>
  <si>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</si>
  <si>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</si>
  <si>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</si>
  <si>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</si>
  <si>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</si>
  <si>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</si>
  <si>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</si>
  <si>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</si>
  <si>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</si>
  <si>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</si>
  <si>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</si>
  <si>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</si>
  <si>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</si>
  <si>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</si>
  <si>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</si>
  <si>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</si>
  <si>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</si>
  <si>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</si>
  <si>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</si>
  <si>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</si>
  <si>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</si>
  <si>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</si>
  <si>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</si>
  <si>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</si>
  <si>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</si>
  <si>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</si>
  <si>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</si>
  <si>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</si>
  <si>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</si>
  <si>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</si>
  <si>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</si>
  <si>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</si>
  <si>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</si>
  <si>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</si>
  <si>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</si>
  <si>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</si>
  <si>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</si>
  <si>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</si>
  <si>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</si>
  <si>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</si>
  <si>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</si>
  <si>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</si>
  <si>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</si>
  <si>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</si>
  <si>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</si>
  <si>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</si>
  <si>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</si>
  <si>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</si>
  <si>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</si>
  <si>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</si>
  <si>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</si>
  <si>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</si>
  <si>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</si>
  <si>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</si>
  <si>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</si>
  <si>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</si>
  <si>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</si>
  <si>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</si>
  <si>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</si>
  <si>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</si>
  <si>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</si>
  <si>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</si>
  <si>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</si>
  <si>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</si>
  <si>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</si>
  <si>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</si>
  <si>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</si>
  <si>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</si>
  <si>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</si>
  <si>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</si>
  <si>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</si>
  <si>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</si>
  <si>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</si>
  <si>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</si>
  <si>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</si>
  <si>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</si>
  <si>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</si>
  <si>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</si>
  <si>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</si>
  <si>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</si>
  <si>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</si>
  <si>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</si>
  <si>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</si>
  <si>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</si>
  <si>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</si>
  <si>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</si>
  <si>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</si>
  <si>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</si>
  <si>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</si>
  <si>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</si>
  <si>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</si>
  <si>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</si>
  <si>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</si>
  <si>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</si>
  <si>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</si>
  <si>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</si>
  <si>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</si>
  <si>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</si>
  <si>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</si>
  <si>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</si>
  <si>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</si>
  <si>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</si>
  <si>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</si>
  <si>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</si>
  <si>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</si>
  <si>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</si>
  <si>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</si>
  <si>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</si>
  <si>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</si>
  <si>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</si>
  <si>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</si>
  <si>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</si>
  <si>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</si>
  <si>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</si>
  <si>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</si>
  <si>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</si>
  <si>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</si>
  <si>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</si>
  <si>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</si>
  <si>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</si>
  <si>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</si>
  <si>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</si>
  <si>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</si>
  <si>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</si>
  <si>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</si>
  <si>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</si>
  <si>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</si>
  <si>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</si>
  <si>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</si>
  <si>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</si>
  <si>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</si>
  <si>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</si>
  <si>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</si>
  <si>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</si>
  <si>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</si>
  <si>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</si>
  <si>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</si>
  <si>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</si>
  <si>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</si>
  <si>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</si>
  <si>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</si>
  <si>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</si>
  <si>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</si>
  <si>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</si>
  <si>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</si>
  <si>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</si>
  <si>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</si>
  <si>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</si>
  <si>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</si>
  <si>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</si>
  <si>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</si>
  <si>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</si>
  <si>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</si>
  <si>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</si>
  <si>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</si>
  <si>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</si>
  <si>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</si>
  <si>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</si>
  <si>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</si>
  <si>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</si>
  <si>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</si>
  <si>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</si>
  <si>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</si>
  <si>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</si>
  <si>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</si>
  <si>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</si>
  <si>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</si>
  <si>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</si>
  <si>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</si>
  <si>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</si>
  <si>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</si>
  <si>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</si>
  <si>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</si>
  <si>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</si>
  <si>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</si>
  <si>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</si>
  <si>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</si>
  <si>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</si>
  <si>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</si>
  <si>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</si>
  <si>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</si>
  <si>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</si>
  <si>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</si>
  <si>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</si>
  <si>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</si>
  <si>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</si>
  <si>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</si>
  <si>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</si>
  <si>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</si>
  <si>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</si>
  <si>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</si>
  <si>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</si>
  <si>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</si>
  <si>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</si>
  <si>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</si>
  <si>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</si>
  <si>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</si>
  <si>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Перечень услуг и (или) работ по капитальному ремонту</t>
  </si>
  <si>
    <t>г. Тверь</t>
  </si>
  <si>
    <t>руб.</t>
  </si>
  <si>
    <t>ремонт, замена, модернизация лифтов, ремонт лифтовых шахт, машинных и блочных прмещений</t>
  </si>
  <si>
    <t>ремонт внутридомовых инженерных систем электроснабжения</t>
  </si>
  <si>
    <t>ремонт внутридомовых инженерных систем теплоснабжения, а также установка, ремонт или замена в комплексе оборудования индивидуальных тепловых пунктов и при наличии повысительных насосных установок</t>
  </si>
  <si>
    <t>ремонт внутридомовых инженерных систем холодного водоснабжения</t>
  </si>
  <si>
    <t xml:space="preserve">ремонт внутридомовых инженерных систем горячего водоснабжения </t>
  </si>
  <si>
    <t>ремонт внутридомовых инженерных систем водоотведения</t>
  </si>
  <si>
    <t>ремонт внутридомовых инженерных систем газоснабжения</t>
  </si>
  <si>
    <t>установка коллективных (общедомовых) приборов учета тепловой энергии</t>
  </si>
  <si>
    <t>Установка коллективных (общедомовых) приборов учета холодной воды</t>
  </si>
  <si>
    <t>Установка коллективных (общедомовых) приборов учета горячей воды</t>
  </si>
  <si>
    <t>Установка, ремонт систем коллективного приема телевидения для обеспечения приема и распределения в МКД радиосигналов цифрового эфирного телевизионного вещания</t>
  </si>
  <si>
    <t>Техническое обследование общего имущества МКД</t>
  </si>
  <si>
    <t>Муниципальное казенное учреждение "Управление муниципальным жилищным фондом"</t>
  </si>
  <si>
    <t>Приложение к постановлению Администрации города Твери</t>
  </si>
  <si>
    <t>Перечень многоквартирных домов на территории города Твери, в отношении которых принято решение о проведении капитального ремонта общего имущества в 2025 году</t>
  </si>
  <si>
    <t>от 24 декабря 2024 года № 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</si>
</sst>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0" fontId="0" fillId="2" borderId="0" xfId="0" applyFill="1" applyAlignment="1">
      <alignment horizontal="left"/>
    </xf>
    <xf numFmtId="49" fontId="0" fillId="2" borderId="0" xfId="0" applyNumberFormat="1" applyFill="1" applyAlignment="1">
      <alignment horizontal="center"/>
    </xf>
    <xf numFmtId="0" fontId="10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11" fillId="2" borderId="0" xfId="0" applyFont="1" applyFill="1"/>
    <xf numFmtId="0" fontId="0" fillId="2" borderId="0" xfId="0" applyFill="1" applyAlignment="1">
      <alignment horizontal="left" vertical="top"/>
    </xf>
    <xf numFmtId="0" fontId="12" fillId="2" borderId="0" xfId="0" applyFont="1" applyFill="1"/>
    <xf numFmtId="0" fontId="0" fillId="2" borderId="0" xfId="0" applyFill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/>
    <xf numFmtId="4" fontId="5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" fontId="7" fillId="2" borderId="3" xfId="0" applyNumberFormat="1" applyFont="1" applyFill="1" applyBorder="1"/>
    <xf numFmtId="3" fontId="7" fillId="2" borderId="3" xfId="0" applyNumberFormat="1" applyFont="1" applyFill="1" applyBorder="1"/>
    <xf numFmtId="0" fontId="12" fillId="2" borderId="0" xfId="0" applyFont="1" applyFill="1" applyAlignment="1">
      <alignment horizontal="center" wrapText="1"/>
    </xf>
    <xf numFmtId="0" fontId="0" fillId="2" borderId="0" xfId="0" applyFill="1" applyAlignment="1"/>
    <xf numFmtId="0" fontId="13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4" fontId="5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4" fillId="0" borderId="0" xfId="0" applyFont="1" applyAlignment="1"/>
    <xf numFmtId="4" fontId="5" fillId="3" borderId="3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0" fontId="0" fillId="2" borderId="7" xfId="0" applyFill="1" applyBorder="1" applyAlignment="1"/>
    <xf numFmtId="0" fontId="5" fillId="2" borderId="3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</cellXfs>
  <cellStyles count="9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Финансовый 2" xfId="8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2"/>
  <sheetViews>
    <sheetView tabSelected="1" view="pageBreakPreview" topLeftCell="E1" zoomScaleNormal="100" zoomScaleSheetLayoutView="100" zoomScalePageLayoutView="85" workbookViewId="0">
      <selection activeCell="P2" sqref="P2"/>
    </sheetView>
  </sheetViews>
  <sheetFormatPr defaultColWidth="9.140625" defaultRowHeight="15" x14ac:dyDescent="0.25"/>
  <cols>
    <col min="1" max="1" width="8.42578125" style="6" customWidth="1"/>
    <col min="2" max="2" width="60.5703125" style="5" customWidth="1"/>
    <col min="3" max="3" width="19.28515625" style="1" customWidth="1"/>
    <col min="4" max="4" width="16.42578125" style="1" customWidth="1"/>
    <col min="5" max="5" width="13.140625" style="1" customWidth="1"/>
    <col min="6" max="6" width="16.7109375" style="1" customWidth="1"/>
    <col min="7" max="7" width="14.5703125" style="1" customWidth="1"/>
    <col min="8" max="8" width="13.28515625" style="1" customWidth="1"/>
    <col min="9" max="9" width="14.42578125" style="1" customWidth="1"/>
    <col min="10" max="10" width="15.28515625" style="1" customWidth="1"/>
    <col min="11" max="11" width="16.42578125" style="1" customWidth="1"/>
    <col min="12" max="12" width="14" style="1" customWidth="1"/>
    <col min="13" max="13" width="14.28515625" style="1" customWidth="1"/>
    <col min="14" max="14" width="13.28515625" style="1" customWidth="1"/>
    <col min="15" max="15" width="13.7109375" style="1" customWidth="1"/>
    <col min="16" max="16" width="12.42578125" style="1" customWidth="1"/>
    <col min="17" max="18" width="10.85546875" style="1" customWidth="1"/>
    <col min="19" max="19" width="13.42578125" style="1" customWidth="1"/>
    <col min="20" max="20" width="9.140625" style="1"/>
    <col min="21" max="21" width="26" style="1" customWidth="1"/>
    <col min="22" max="16384" width="9.140625" style="1"/>
  </cols>
  <sheetData>
    <row r="1" spans="1:41" ht="33.75" customHeight="1" x14ac:dyDescent="0.3">
      <c r="A1" s="8"/>
      <c r="B1" s="9"/>
      <c r="C1" s="10"/>
      <c r="D1" s="5"/>
      <c r="E1" s="5"/>
      <c r="G1" s="9"/>
      <c r="O1" s="9"/>
      <c r="P1" s="24" t="s">
        <v>612</v>
      </c>
      <c r="Q1" s="25"/>
      <c r="R1" s="25"/>
      <c r="S1" s="25"/>
      <c r="T1" s="25"/>
      <c r="U1" s="26"/>
      <c r="V1" s="21"/>
      <c r="W1" s="21"/>
      <c r="AF1" s="23"/>
      <c r="AG1" s="23"/>
      <c r="AH1" s="23"/>
      <c r="AI1" s="23"/>
      <c r="AJ1" s="23"/>
      <c r="AK1" s="23"/>
      <c r="AL1" s="11"/>
      <c r="AM1" s="11"/>
      <c r="AN1" s="11"/>
      <c r="AO1" s="11"/>
    </row>
    <row r="2" spans="1:41" ht="38.25" customHeight="1" x14ac:dyDescent="0.3">
      <c r="A2" s="8"/>
      <c r="B2" s="9"/>
      <c r="C2" s="10"/>
      <c r="D2" s="5"/>
      <c r="E2" s="5"/>
      <c r="G2" s="9"/>
      <c r="O2" s="9"/>
      <c r="P2" s="12" t="s">
        <v>614</v>
      </c>
      <c r="Q2" s="12"/>
      <c r="R2" s="13"/>
      <c r="S2" s="13"/>
      <c r="T2" s="13"/>
      <c r="U2" s="14"/>
      <c r="W2" s="14"/>
      <c r="AG2" s="12"/>
      <c r="AH2" s="13"/>
      <c r="AI2" s="13"/>
      <c r="AJ2" s="13"/>
      <c r="AK2" s="14"/>
      <c r="AL2" s="13"/>
      <c r="AM2" s="13"/>
      <c r="AN2" s="13"/>
      <c r="AO2" s="13"/>
    </row>
    <row r="3" spans="1:41" ht="38.25" customHeight="1" x14ac:dyDescent="0.3">
      <c r="A3" s="8"/>
      <c r="B3" s="9"/>
      <c r="C3" s="10"/>
      <c r="D3" s="5"/>
      <c r="E3" s="5"/>
      <c r="G3" s="9"/>
      <c r="O3" s="9"/>
      <c r="Q3" s="12"/>
      <c r="R3" s="13"/>
      <c r="S3" s="13"/>
      <c r="T3" s="13"/>
      <c r="U3" s="14"/>
      <c r="W3" s="14"/>
      <c r="AG3" s="12"/>
      <c r="AH3" s="13"/>
      <c r="AI3" s="13"/>
      <c r="AJ3" s="13"/>
      <c r="AK3" s="14"/>
      <c r="AL3" s="13"/>
      <c r="AM3" s="13"/>
      <c r="AN3" s="13"/>
      <c r="AO3" s="13"/>
    </row>
    <row r="4" spans="1:41" ht="15.75" x14ac:dyDescent="0.25">
      <c r="A4" s="8"/>
      <c r="B4" s="9"/>
      <c r="C4" s="10"/>
      <c r="D4" s="5"/>
      <c r="E4" s="5"/>
      <c r="G4" s="9"/>
      <c r="O4" s="9"/>
      <c r="W4" s="15"/>
      <c r="AK4" s="15"/>
    </row>
    <row r="5" spans="1:41" ht="15.75" customHeight="1" x14ac:dyDescent="0.3">
      <c r="A5" s="24" t="s">
        <v>613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8" spans="1:41" ht="15.75" x14ac:dyDescent="0.25">
      <c r="A8" s="29" t="s">
        <v>303</v>
      </c>
      <c r="B8" s="31" t="s">
        <v>302</v>
      </c>
      <c r="C8" s="32" t="s">
        <v>596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41" t="s">
        <v>301</v>
      </c>
    </row>
    <row r="9" spans="1:41" ht="28.5" customHeight="1" x14ac:dyDescent="0.25">
      <c r="A9" s="30"/>
      <c r="B9" s="28"/>
      <c r="C9" s="27" t="s">
        <v>599</v>
      </c>
      <c r="D9" s="27" t="s">
        <v>294</v>
      </c>
      <c r="E9" s="27" t="s">
        <v>295</v>
      </c>
      <c r="F9" s="39" t="s">
        <v>296</v>
      </c>
      <c r="G9" s="40"/>
      <c r="H9" s="27" t="s">
        <v>299</v>
      </c>
      <c r="I9" s="27" t="s">
        <v>600</v>
      </c>
      <c r="J9" s="27" t="s">
        <v>601</v>
      </c>
      <c r="K9" s="27" t="s">
        <v>602</v>
      </c>
      <c r="L9" s="27" t="s">
        <v>603</v>
      </c>
      <c r="M9" s="27" t="s">
        <v>604</v>
      </c>
      <c r="N9" s="27" t="s">
        <v>605</v>
      </c>
      <c r="O9" s="27" t="s">
        <v>606</v>
      </c>
      <c r="P9" s="27" t="s">
        <v>607</v>
      </c>
      <c r="Q9" s="27" t="s">
        <v>608</v>
      </c>
      <c r="R9" s="27" t="s">
        <v>300</v>
      </c>
      <c r="S9" s="27" t="s">
        <v>609</v>
      </c>
      <c r="T9" s="27" t="s">
        <v>610</v>
      </c>
      <c r="U9" s="42"/>
    </row>
    <row r="10" spans="1:41" ht="306.75" customHeight="1" x14ac:dyDescent="0.25">
      <c r="A10" s="30"/>
      <c r="B10" s="28"/>
      <c r="C10" s="28"/>
      <c r="D10" s="28"/>
      <c r="E10" s="28"/>
      <c r="F10" s="16" t="s">
        <v>297</v>
      </c>
      <c r="G10" s="16" t="s">
        <v>298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43"/>
    </row>
    <row r="11" spans="1:41" ht="18.75" customHeight="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  <c r="L11" s="17">
        <v>12</v>
      </c>
      <c r="M11" s="17">
        <v>13</v>
      </c>
      <c r="N11" s="17">
        <v>14</v>
      </c>
      <c r="O11" s="17">
        <v>15</v>
      </c>
      <c r="P11" s="17">
        <v>16</v>
      </c>
      <c r="Q11" s="17">
        <v>17</v>
      </c>
      <c r="R11" s="17">
        <v>18</v>
      </c>
      <c r="S11" s="17">
        <v>19</v>
      </c>
      <c r="T11" s="17">
        <v>20</v>
      </c>
      <c r="U11" s="17">
        <v>21</v>
      </c>
    </row>
    <row r="12" spans="1:41" ht="18.75" customHeight="1" x14ac:dyDescent="0.25">
      <c r="A12" s="44" t="s">
        <v>597</v>
      </c>
      <c r="B12" s="45"/>
      <c r="C12" s="17" t="s">
        <v>598</v>
      </c>
      <c r="D12" s="17" t="s">
        <v>598</v>
      </c>
      <c r="E12" s="17" t="s">
        <v>598</v>
      </c>
      <c r="F12" s="17" t="s">
        <v>598</v>
      </c>
      <c r="G12" s="17" t="s">
        <v>598</v>
      </c>
      <c r="H12" s="17" t="s">
        <v>598</v>
      </c>
      <c r="I12" s="17" t="s">
        <v>598</v>
      </c>
      <c r="J12" s="17" t="s">
        <v>598</v>
      </c>
      <c r="K12" s="17" t="s">
        <v>598</v>
      </c>
      <c r="L12" s="17" t="s">
        <v>598</v>
      </c>
      <c r="M12" s="17" t="s">
        <v>598</v>
      </c>
      <c r="N12" s="17" t="s">
        <v>598</v>
      </c>
      <c r="O12" s="17" t="s">
        <v>598</v>
      </c>
      <c r="P12" s="17" t="s">
        <v>598</v>
      </c>
      <c r="Q12" s="17" t="s">
        <v>598</v>
      </c>
      <c r="R12" s="17" t="s">
        <v>598</v>
      </c>
      <c r="S12" s="17" t="s">
        <v>598</v>
      </c>
      <c r="T12" s="17" t="s">
        <v>598</v>
      </c>
      <c r="U12" s="17" t="s">
        <v>598</v>
      </c>
    </row>
    <row r="13" spans="1:41" ht="48" x14ac:dyDescent="0.25">
      <c r="A13" s="3" t="s">
        <v>304</v>
      </c>
      <c r="B13" s="2" t="s">
        <v>0</v>
      </c>
      <c r="C13" s="4">
        <v>0</v>
      </c>
      <c r="D13" s="4">
        <v>5009206.63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7" t="s">
        <v>611</v>
      </c>
    </row>
    <row r="14" spans="1:41" ht="48" x14ac:dyDescent="0.25">
      <c r="A14" s="3" t="s">
        <v>305</v>
      </c>
      <c r="B14" s="2" t="s">
        <v>1</v>
      </c>
      <c r="C14" s="4">
        <v>0</v>
      </c>
      <c r="D14" s="4">
        <v>12560731.07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7" t="s">
        <v>611</v>
      </c>
    </row>
    <row r="15" spans="1:41" ht="48" x14ac:dyDescent="0.25">
      <c r="A15" s="3" t="s">
        <v>306</v>
      </c>
      <c r="B15" s="2" t="s">
        <v>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f>1964873.37+1180420</f>
        <v>3145293.37</v>
      </c>
      <c r="K15" s="4">
        <v>1183898.3899999999</v>
      </c>
      <c r="L15" s="4">
        <v>1183898.3899999999</v>
      </c>
      <c r="M15" s="4">
        <v>515912.51</v>
      </c>
      <c r="N15" s="4">
        <v>0</v>
      </c>
      <c r="O15" s="4">
        <v>410777</v>
      </c>
      <c r="P15" s="4">
        <v>96884</v>
      </c>
      <c r="Q15" s="4">
        <v>219053</v>
      </c>
      <c r="R15" s="4">
        <v>0</v>
      </c>
      <c r="S15" s="4">
        <v>0</v>
      </c>
      <c r="T15" s="4">
        <v>0</v>
      </c>
      <c r="U15" s="7" t="s">
        <v>611</v>
      </c>
    </row>
    <row r="16" spans="1:41" ht="48" x14ac:dyDescent="0.25">
      <c r="A16" s="3" t="s">
        <v>307</v>
      </c>
      <c r="B16" s="2" t="s">
        <v>143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2850152.69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7" t="s">
        <v>611</v>
      </c>
    </row>
    <row r="17" spans="1:21" ht="48" x14ac:dyDescent="0.25">
      <c r="A17" s="3" t="s">
        <v>308</v>
      </c>
      <c r="B17" s="2" t="s">
        <v>292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1354547.1</v>
      </c>
      <c r="M17" s="4">
        <v>0</v>
      </c>
      <c r="N17" s="4">
        <v>0</v>
      </c>
      <c r="O17" s="4">
        <v>0</v>
      </c>
      <c r="P17" s="4">
        <v>0</v>
      </c>
      <c r="Q17" s="4">
        <v>219053</v>
      </c>
      <c r="R17" s="4">
        <v>0</v>
      </c>
      <c r="S17" s="4">
        <v>0</v>
      </c>
      <c r="T17" s="4">
        <v>0</v>
      </c>
      <c r="U17" s="7" t="s">
        <v>611</v>
      </c>
    </row>
    <row r="18" spans="1:21" ht="48" x14ac:dyDescent="0.25">
      <c r="A18" s="3" t="s">
        <v>309</v>
      </c>
      <c r="B18" s="2" t="s">
        <v>223</v>
      </c>
      <c r="C18" s="4">
        <v>0</v>
      </c>
      <c r="D18" s="4">
        <v>4094630.21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7" t="s">
        <v>611</v>
      </c>
    </row>
    <row r="19" spans="1:21" ht="48" x14ac:dyDescent="0.25">
      <c r="A19" s="3" t="s">
        <v>310</v>
      </c>
      <c r="B19" s="2" t="s">
        <v>224</v>
      </c>
      <c r="C19" s="4">
        <v>0</v>
      </c>
      <c r="D19" s="4">
        <v>4072563.2300000004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7" t="s">
        <v>611</v>
      </c>
    </row>
    <row r="20" spans="1:21" ht="48" x14ac:dyDescent="0.25">
      <c r="A20" s="3" t="s">
        <v>311</v>
      </c>
      <c r="B20" s="2" t="s">
        <v>225</v>
      </c>
      <c r="C20" s="4">
        <v>0</v>
      </c>
      <c r="D20" s="4">
        <v>4176177.7800000003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7" t="s">
        <v>611</v>
      </c>
    </row>
    <row r="21" spans="1:21" ht="48" x14ac:dyDescent="0.25">
      <c r="A21" s="3" t="s">
        <v>312</v>
      </c>
      <c r="B21" s="2" t="s">
        <v>226</v>
      </c>
      <c r="C21" s="4">
        <v>0</v>
      </c>
      <c r="D21" s="4">
        <v>4083697.02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7" t="s">
        <v>611</v>
      </c>
    </row>
    <row r="22" spans="1:21" ht="48" x14ac:dyDescent="0.25">
      <c r="A22" s="3" t="s">
        <v>313</v>
      </c>
      <c r="B22" s="2" t="s">
        <v>227</v>
      </c>
      <c r="C22" s="4">
        <v>0</v>
      </c>
      <c r="D22" s="4">
        <v>3977073.35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7" t="s">
        <v>611</v>
      </c>
    </row>
    <row r="23" spans="1:21" ht="48" x14ac:dyDescent="0.25">
      <c r="A23" s="3" t="s">
        <v>314</v>
      </c>
      <c r="B23" s="2" t="s">
        <v>228</v>
      </c>
      <c r="C23" s="4">
        <v>0</v>
      </c>
      <c r="D23" s="4">
        <v>4081189.41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7" t="s">
        <v>611</v>
      </c>
    </row>
    <row r="24" spans="1:21" ht="48" x14ac:dyDescent="0.25">
      <c r="A24" s="3" t="s">
        <v>315</v>
      </c>
      <c r="B24" s="2" t="s">
        <v>229</v>
      </c>
      <c r="C24" s="4">
        <v>0</v>
      </c>
      <c r="D24" s="4">
        <v>4055812.38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7" t="s">
        <v>611</v>
      </c>
    </row>
    <row r="25" spans="1:21" ht="48" x14ac:dyDescent="0.25">
      <c r="A25" s="3" t="s">
        <v>316</v>
      </c>
      <c r="B25" s="2" t="s">
        <v>290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f>5495877.4</f>
        <v>5495877.4000000004</v>
      </c>
      <c r="J25" s="4">
        <f>14625698.76+1180420</f>
        <v>15806118.76</v>
      </c>
      <c r="K25" s="4">
        <v>8812446.3499999996</v>
      </c>
      <c r="L25" s="4">
        <v>8812446.3499999996</v>
      </c>
      <c r="M25" s="4">
        <v>3840237.7199999997</v>
      </c>
      <c r="N25" s="4">
        <v>0</v>
      </c>
      <c r="O25" s="4">
        <v>410777</v>
      </c>
      <c r="P25" s="4">
        <v>96884</v>
      </c>
      <c r="Q25" s="4">
        <v>219053</v>
      </c>
      <c r="R25" s="4">
        <v>0</v>
      </c>
      <c r="S25" s="4">
        <v>0</v>
      </c>
      <c r="T25" s="4">
        <v>0</v>
      </c>
      <c r="U25" s="7" t="s">
        <v>611</v>
      </c>
    </row>
    <row r="26" spans="1:21" ht="48" x14ac:dyDescent="0.25">
      <c r="A26" s="3" t="s">
        <v>219</v>
      </c>
      <c r="B26" s="2" t="s">
        <v>291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4993162.4300000006</v>
      </c>
      <c r="J26" s="4">
        <f>13287867.28+1180420</f>
        <v>14468287.279999999</v>
      </c>
      <c r="K26" s="4">
        <v>0</v>
      </c>
      <c r="L26" s="4">
        <v>0</v>
      </c>
      <c r="M26" s="4">
        <v>3488966.23</v>
      </c>
      <c r="N26" s="4">
        <v>3868619.59</v>
      </c>
      <c r="O26" s="4">
        <v>410777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7" t="s">
        <v>611</v>
      </c>
    </row>
    <row r="27" spans="1:21" ht="48" x14ac:dyDescent="0.25">
      <c r="A27" s="3" t="s">
        <v>317</v>
      </c>
      <c r="B27" s="2" t="s">
        <v>3</v>
      </c>
      <c r="C27" s="4">
        <v>0</v>
      </c>
      <c r="D27" s="4">
        <v>5197478.1800000006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1046998.55</v>
      </c>
      <c r="K27" s="4">
        <v>630849.76000000013</v>
      </c>
      <c r="L27" s="4">
        <v>630849.76000000013</v>
      </c>
      <c r="M27" s="4">
        <v>0</v>
      </c>
      <c r="N27" s="4">
        <v>0</v>
      </c>
      <c r="O27" s="4">
        <v>410777</v>
      </c>
      <c r="P27" s="4">
        <v>96884</v>
      </c>
      <c r="Q27" s="4">
        <v>219053</v>
      </c>
      <c r="R27" s="4">
        <v>0</v>
      </c>
      <c r="S27" s="4">
        <v>0</v>
      </c>
      <c r="T27" s="4">
        <v>0</v>
      </c>
      <c r="U27" s="7" t="s">
        <v>611</v>
      </c>
    </row>
    <row r="28" spans="1:21" ht="48" x14ac:dyDescent="0.25">
      <c r="A28" s="3" t="s">
        <v>318</v>
      </c>
      <c r="B28" s="2" t="s">
        <v>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>6549599.12</f>
        <v>6549599.1200000001</v>
      </c>
      <c r="J28" s="4">
        <f>17429876.38+1180420</f>
        <v>18610296.379999999</v>
      </c>
      <c r="K28" s="4">
        <v>10502052.1</v>
      </c>
      <c r="L28" s="4">
        <v>10502052.1</v>
      </c>
      <c r="M28" s="4">
        <v>4576524.5</v>
      </c>
      <c r="N28" s="4">
        <v>5074520.97</v>
      </c>
      <c r="O28" s="4">
        <v>410777</v>
      </c>
      <c r="P28" s="4">
        <v>96884</v>
      </c>
      <c r="Q28" s="4">
        <v>219053</v>
      </c>
      <c r="R28" s="4">
        <v>0</v>
      </c>
      <c r="S28" s="4">
        <v>0</v>
      </c>
      <c r="T28" s="4">
        <v>0</v>
      </c>
      <c r="U28" s="7" t="s">
        <v>611</v>
      </c>
    </row>
    <row r="29" spans="1:21" ht="48" x14ac:dyDescent="0.25">
      <c r="A29" s="3" t="s">
        <v>319</v>
      </c>
      <c r="B29" s="2" t="s">
        <v>144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>7021302.08</f>
        <v>7021302.0800000001</v>
      </c>
      <c r="J29" s="4">
        <f>18685178.31+1180420</f>
        <v>19865598.309999999</v>
      </c>
      <c r="K29" s="4">
        <v>11258411.239999998</v>
      </c>
      <c r="L29" s="4">
        <v>11258411.239999998</v>
      </c>
      <c r="M29" s="4">
        <v>4906126.3899999997</v>
      </c>
      <c r="N29" s="4">
        <v>5439988.6200000001</v>
      </c>
      <c r="O29" s="4">
        <v>410777</v>
      </c>
      <c r="P29" s="4">
        <v>96884</v>
      </c>
      <c r="Q29" s="4">
        <v>219053</v>
      </c>
      <c r="R29" s="4">
        <v>0</v>
      </c>
      <c r="S29" s="4">
        <v>0</v>
      </c>
      <c r="T29" s="4">
        <v>0</v>
      </c>
      <c r="U29" s="7" t="s">
        <v>611</v>
      </c>
    </row>
    <row r="30" spans="1:21" ht="48" x14ac:dyDescent="0.25">
      <c r="A30" s="3" t="s">
        <v>320</v>
      </c>
      <c r="B30" s="2" t="s">
        <v>145</v>
      </c>
      <c r="C30" s="4">
        <v>9618206.790000001</v>
      </c>
      <c r="D30" s="4">
        <v>4364297.5</v>
      </c>
      <c r="E30" s="4">
        <v>0</v>
      </c>
      <c r="F30" s="4">
        <v>0</v>
      </c>
      <c r="G30" s="4">
        <v>0</v>
      </c>
      <c r="H30" s="4">
        <v>0</v>
      </c>
      <c r="I30" s="4">
        <f>3913692.73</f>
        <v>3913692.73</v>
      </c>
      <c r="J30" s="4">
        <f>10415168.82+1180420</f>
        <v>11595588.82</v>
      </c>
      <c r="K30" s="4">
        <v>6275468.8099999996</v>
      </c>
      <c r="L30" s="4">
        <v>6275468.8099999996</v>
      </c>
      <c r="M30" s="4">
        <v>2734688.0900000003</v>
      </c>
      <c r="N30" s="4">
        <v>0</v>
      </c>
      <c r="O30" s="4">
        <v>410777</v>
      </c>
      <c r="P30" s="4">
        <v>96884</v>
      </c>
      <c r="Q30" s="4">
        <v>219053</v>
      </c>
      <c r="R30" s="4">
        <v>0</v>
      </c>
      <c r="S30" s="4">
        <v>0</v>
      </c>
      <c r="T30" s="4">
        <v>0</v>
      </c>
      <c r="U30" s="7" t="s">
        <v>611</v>
      </c>
    </row>
    <row r="31" spans="1:21" ht="48" x14ac:dyDescent="0.25">
      <c r="A31" s="3" t="s">
        <v>321</v>
      </c>
      <c r="B31" s="2" t="s">
        <v>5</v>
      </c>
      <c r="C31" s="4">
        <v>6696582.4900000002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4422587.22</v>
      </c>
      <c r="J31" s="4">
        <f>11769445.3+1180420</f>
        <v>12949865.300000001</v>
      </c>
      <c r="K31" s="4">
        <v>7091463.25</v>
      </c>
      <c r="L31" s="4">
        <v>7091463.25</v>
      </c>
      <c r="M31" s="4">
        <v>3090277.51</v>
      </c>
      <c r="N31" s="4">
        <v>3426547.37</v>
      </c>
      <c r="O31" s="4">
        <v>410777</v>
      </c>
      <c r="P31" s="4">
        <v>96884</v>
      </c>
      <c r="Q31" s="4">
        <v>219053</v>
      </c>
      <c r="R31" s="4">
        <v>0</v>
      </c>
      <c r="S31" s="4">
        <v>0</v>
      </c>
      <c r="T31" s="4">
        <v>0</v>
      </c>
      <c r="U31" s="7" t="s">
        <v>611</v>
      </c>
    </row>
    <row r="32" spans="1:21" ht="48" x14ac:dyDescent="0.25">
      <c r="A32" s="3" t="s">
        <v>322</v>
      </c>
      <c r="B32" s="2" t="s">
        <v>6</v>
      </c>
      <c r="C32" s="4">
        <v>0</v>
      </c>
      <c r="D32" s="4">
        <v>0</v>
      </c>
      <c r="E32" s="4">
        <v>0</v>
      </c>
      <c r="F32" s="4">
        <v>2608379.54</v>
      </c>
      <c r="G32" s="4">
        <v>3001887.73</v>
      </c>
      <c r="H32" s="4">
        <v>0</v>
      </c>
      <c r="I32" s="4">
        <v>732844.69000000006</v>
      </c>
      <c r="J32" s="4">
        <v>0</v>
      </c>
      <c r="K32" s="4">
        <v>1175090.71</v>
      </c>
      <c r="L32" s="4">
        <v>0</v>
      </c>
      <c r="M32" s="4">
        <v>512074.34</v>
      </c>
      <c r="N32" s="4">
        <v>0</v>
      </c>
      <c r="O32" s="4">
        <v>0</v>
      </c>
      <c r="P32" s="4">
        <v>96884</v>
      </c>
      <c r="Q32" s="18">
        <v>0</v>
      </c>
      <c r="R32" s="18">
        <v>0</v>
      </c>
      <c r="S32" s="4">
        <v>0</v>
      </c>
      <c r="T32" s="4">
        <v>0</v>
      </c>
      <c r="U32" s="7" t="s">
        <v>611</v>
      </c>
    </row>
    <row r="33" spans="1:21" ht="48" x14ac:dyDescent="0.25">
      <c r="A33" s="3" t="s">
        <v>323</v>
      </c>
      <c r="B33" s="2" t="s">
        <v>187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3894420.43</v>
      </c>
      <c r="O33" s="4">
        <v>0</v>
      </c>
      <c r="P33" s="18">
        <v>0</v>
      </c>
      <c r="Q33" s="18">
        <v>0</v>
      </c>
      <c r="R33" s="18">
        <v>0</v>
      </c>
      <c r="S33" s="4">
        <v>0</v>
      </c>
      <c r="T33" s="4">
        <v>0</v>
      </c>
      <c r="U33" s="7" t="s">
        <v>611</v>
      </c>
    </row>
    <row r="34" spans="1:21" ht="48" x14ac:dyDescent="0.25">
      <c r="A34" s="3" t="s">
        <v>324</v>
      </c>
      <c r="B34" s="2" t="s">
        <v>188</v>
      </c>
      <c r="C34" s="4">
        <v>0</v>
      </c>
      <c r="D34" s="4">
        <v>0</v>
      </c>
      <c r="E34" s="4">
        <v>0</v>
      </c>
      <c r="F34" s="4">
        <v>23838725.830000002</v>
      </c>
      <c r="G34" s="4">
        <v>27435109.629999999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18">
        <v>0</v>
      </c>
      <c r="Q34" s="18">
        <v>0</v>
      </c>
      <c r="R34" s="18">
        <v>0</v>
      </c>
      <c r="S34" s="4">
        <v>0</v>
      </c>
      <c r="T34" s="4">
        <v>0</v>
      </c>
      <c r="U34" s="7" t="s">
        <v>611</v>
      </c>
    </row>
    <row r="35" spans="1:21" ht="48" x14ac:dyDescent="0.25">
      <c r="A35" s="3" t="s">
        <v>325</v>
      </c>
      <c r="B35" s="2" t="s">
        <v>7</v>
      </c>
      <c r="C35" s="4">
        <v>0</v>
      </c>
      <c r="D35" s="4">
        <v>6174084.3899999997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18">
        <v>0</v>
      </c>
      <c r="Q35" s="18">
        <v>0</v>
      </c>
      <c r="R35" s="18">
        <v>0</v>
      </c>
      <c r="S35" s="4">
        <v>0</v>
      </c>
      <c r="T35" s="4">
        <v>0</v>
      </c>
      <c r="U35" s="7" t="s">
        <v>611</v>
      </c>
    </row>
    <row r="36" spans="1:21" ht="48" x14ac:dyDescent="0.25">
      <c r="A36" s="3" t="s">
        <v>326</v>
      </c>
      <c r="B36" s="2" t="s">
        <v>8</v>
      </c>
      <c r="C36" s="4">
        <v>0</v>
      </c>
      <c r="D36" s="4">
        <v>4940384.7699999996</v>
      </c>
      <c r="E36" s="4">
        <v>0</v>
      </c>
      <c r="F36" s="4">
        <v>0</v>
      </c>
      <c r="G36" s="4">
        <v>0</v>
      </c>
      <c r="H36" s="4">
        <v>0</v>
      </c>
      <c r="I36" s="4">
        <v>3438900.0100000002</v>
      </c>
      <c r="J36" s="4">
        <f>9151644.39+1180420</f>
        <v>10332064.390000001</v>
      </c>
      <c r="K36" s="4">
        <v>0</v>
      </c>
      <c r="L36" s="4">
        <v>0</v>
      </c>
      <c r="M36" s="4">
        <v>2402927.25</v>
      </c>
      <c r="N36" s="4">
        <v>2664402.7999999998</v>
      </c>
      <c r="O36" s="4">
        <v>410777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7" t="s">
        <v>611</v>
      </c>
    </row>
    <row r="37" spans="1:21" ht="48" x14ac:dyDescent="0.25">
      <c r="A37" s="3" t="s">
        <v>327</v>
      </c>
      <c r="B37" s="2" t="s">
        <v>146</v>
      </c>
      <c r="C37" s="4">
        <v>0</v>
      </c>
      <c r="D37" s="4">
        <v>4364297.5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7" t="s">
        <v>611</v>
      </c>
    </row>
    <row r="38" spans="1:21" ht="48" x14ac:dyDescent="0.25">
      <c r="A38" s="3" t="s">
        <v>328</v>
      </c>
      <c r="B38" s="2" t="s">
        <v>147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2452466.3400000003</v>
      </c>
      <c r="J38" s="4">
        <f>6526534.59+1180420</f>
        <v>7706954.5899999999</v>
      </c>
      <c r="K38" s="4">
        <v>3932443.6300000004</v>
      </c>
      <c r="L38" s="4">
        <v>3932443.6300000004</v>
      </c>
      <c r="M38" s="4">
        <v>1713657.9100000001</v>
      </c>
      <c r="N38" s="4">
        <v>1900130.3199999998</v>
      </c>
      <c r="O38" s="4">
        <v>410777</v>
      </c>
      <c r="P38" s="4">
        <v>96884</v>
      </c>
      <c r="Q38" s="4">
        <v>219053</v>
      </c>
      <c r="R38" s="4">
        <v>0</v>
      </c>
      <c r="S38" s="4">
        <v>0</v>
      </c>
      <c r="T38" s="4">
        <v>0</v>
      </c>
      <c r="U38" s="7" t="s">
        <v>611</v>
      </c>
    </row>
    <row r="39" spans="1:21" ht="48" x14ac:dyDescent="0.25">
      <c r="A39" s="3" t="s">
        <v>329</v>
      </c>
      <c r="B39" s="2" t="s">
        <v>148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7176420.6200000001</v>
      </c>
      <c r="L39" s="4">
        <v>7176420.6200000001</v>
      </c>
      <c r="M39" s="4">
        <v>0</v>
      </c>
      <c r="N39" s="4">
        <v>0</v>
      </c>
      <c r="O39" s="4">
        <v>0</v>
      </c>
      <c r="P39" s="4">
        <v>96884</v>
      </c>
      <c r="Q39" s="4">
        <v>219053</v>
      </c>
      <c r="R39" s="4">
        <v>0</v>
      </c>
      <c r="S39" s="4">
        <v>0</v>
      </c>
      <c r="T39" s="4">
        <v>0</v>
      </c>
      <c r="U39" s="7" t="s">
        <v>611</v>
      </c>
    </row>
    <row r="40" spans="1:21" ht="48" x14ac:dyDescent="0.25">
      <c r="A40" s="3" t="s">
        <v>330</v>
      </c>
      <c r="B40" s="2" t="s">
        <v>9</v>
      </c>
      <c r="C40" s="4">
        <v>0</v>
      </c>
      <c r="D40" s="4">
        <v>5499014.8499999996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18">
        <v>0</v>
      </c>
      <c r="P40" s="18">
        <v>0</v>
      </c>
      <c r="Q40" s="18">
        <v>0</v>
      </c>
      <c r="R40" s="18">
        <v>0</v>
      </c>
      <c r="S40" s="4">
        <v>0</v>
      </c>
      <c r="T40" s="4">
        <v>0</v>
      </c>
      <c r="U40" s="7" t="s">
        <v>611</v>
      </c>
    </row>
    <row r="41" spans="1:21" ht="48" x14ac:dyDescent="0.25">
      <c r="A41" s="3" t="s">
        <v>331</v>
      </c>
      <c r="B41" s="2" t="s">
        <v>149</v>
      </c>
      <c r="C41" s="4">
        <v>0</v>
      </c>
      <c r="D41" s="4">
        <v>0</v>
      </c>
      <c r="E41" s="4">
        <v>0</v>
      </c>
      <c r="F41" s="4">
        <v>47104539.730000004</v>
      </c>
      <c r="G41" s="4">
        <v>54210876.060000002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18">
        <v>0</v>
      </c>
      <c r="P41" s="18">
        <v>0</v>
      </c>
      <c r="Q41" s="18">
        <v>0</v>
      </c>
      <c r="R41" s="18">
        <v>0</v>
      </c>
      <c r="S41" s="4">
        <v>0</v>
      </c>
      <c r="T41" s="4">
        <v>0</v>
      </c>
      <c r="U41" s="7" t="s">
        <v>611</v>
      </c>
    </row>
    <row r="42" spans="1:21" ht="48" x14ac:dyDescent="0.25">
      <c r="A42" s="3" t="s">
        <v>332</v>
      </c>
      <c r="B42" s="2" t="s">
        <v>150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8883395.8900000006</v>
      </c>
      <c r="J42" s="4">
        <f>23640606+1180420</f>
        <v>24821026</v>
      </c>
      <c r="K42" s="4">
        <v>14244213.23</v>
      </c>
      <c r="L42" s="4">
        <v>14244213.23</v>
      </c>
      <c r="M42" s="4">
        <v>6207262.1899999995</v>
      </c>
      <c r="N42" s="4">
        <v>6882708.0800000001</v>
      </c>
      <c r="O42" s="4">
        <v>410777</v>
      </c>
      <c r="P42" s="4">
        <v>96884</v>
      </c>
      <c r="Q42" s="4">
        <v>219053</v>
      </c>
      <c r="R42" s="4">
        <v>0</v>
      </c>
      <c r="S42" s="4">
        <v>0</v>
      </c>
      <c r="T42" s="4">
        <v>0</v>
      </c>
      <c r="U42" s="7" t="s">
        <v>611</v>
      </c>
    </row>
    <row r="43" spans="1:21" ht="48" x14ac:dyDescent="0.25">
      <c r="A43" s="3" t="s">
        <v>333</v>
      </c>
      <c r="B43" s="2" t="s">
        <v>208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410777</v>
      </c>
      <c r="P43" s="4">
        <v>96884</v>
      </c>
      <c r="Q43" s="4">
        <v>219053</v>
      </c>
      <c r="R43" s="4">
        <v>0</v>
      </c>
      <c r="S43" s="4">
        <v>0</v>
      </c>
      <c r="T43" s="4">
        <v>0</v>
      </c>
      <c r="U43" s="7" t="s">
        <v>611</v>
      </c>
    </row>
    <row r="44" spans="1:21" ht="48" x14ac:dyDescent="0.25">
      <c r="A44" s="3" t="s">
        <v>334</v>
      </c>
      <c r="B44" s="2" t="s">
        <v>209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4014510.37</v>
      </c>
      <c r="J44" s="4">
        <f>10683466.01+1180420</f>
        <v>11863886.01</v>
      </c>
      <c r="K44" s="4">
        <v>6437126.3499999996</v>
      </c>
      <c r="L44" s="4">
        <v>6437126.3499999996</v>
      </c>
      <c r="M44" s="4">
        <v>2805134.2900000005</v>
      </c>
      <c r="N44" s="4">
        <v>0</v>
      </c>
      <c r="O44" s="4">
        <v>410777</v>
      </c>
      <c r="P44" s="4">
        <v>96884</v>
      </c>
      <c r="Q44" s="4">
        <v>219053</v>
      </c>
      <c r="R44" s="4">
        <v>0</v>
      </c>
      <c r="S44" s="4">
        <v>0</v>
      </c>
      <c r="T44" s="4">
        <v>0</v>
      </c>
      <c r="U44" s="7" t="s">
        <v>611</v>
      </c>
    </row>
    <row r="45" spans="1:21" ht="48" x14ac:dyDescent="0.25">
      <c r="A45" s="3" t="s">
        <v>335</v>
      </c>
      <c r="B45" s="2" t="s">
        <v>210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4024008.52</v>
      </c>
      <c r="J45" s="4">
        <f>10708742.58+1180420</f>
        <v>11889162.58</v>
      </c>
      <c r="K45" s="4">
        <v>6452356.29</v>
      </c>
      <c r="L45" s="4">
        <v>6452356.29</v>
      </c>
      <c r="M45" s="4">
        <v>2811771.1100000003</v>
      </c>
      <c r="N45" s="4">
        <v>0</v>
      </c>
      <c r="O45" s="4">
        <v>410777</v>
      </c>
      <c r="P45" s="4">
        <v>96884</v>
      </c>
      <c r="Q45" s="4">
        <v>219053</v>
      </c>
      <c r="R45" s="4">
        <v>0</v>
      </c>
      <c r="S45" s="4">
        <v>0</v>
      </c>
      <c r="T45" s="4">
        <v>0</v>
      </c>
      <c r="U45" s="7" t="s">
        <v>611</v>
      </c>
    </row>
    <row r="46" spans="1:21" ht="48" x14ac:dyDescent="0.25">
      <c r="A46" s="3" t="s">
        <v>336</v>
      </c>
      <c r="B46" s="2" t="s">
        <v>10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6948177.8200000003</v>
      </c>
      <c r="J46" s="4">
        <f>18490579.1+1180420</f>
        <v>19670999.100000001</v>
      </c>
      <c r="K46" s="4">
        <v>11141159.059999999</v>
      </c>
      <c r="L46" s="4">
        <v>11141159.059999999</v>
      </c>
      <c r="M46" s="4">
        <v>4855030.9000000004</v>
      </c>
      <c r="N46" s="4">
        <v>5383333.1600000001</v>
      </c>
      <c r="O46" s="4">
        <v>410777</v>
      </c>
      <c r="P46" s="4">
        <v>96884</v>
      </c>
      <c r="Q46" s="4">
        <v>219053</v>
      </c>
      <c r="R46" s="4">
        <v>0</v>
      </c>
      <c r="S46" s="4">
        <v>0</v>
      </c>
      <c r="T46" s="4">
        <v>0</v>
      </c>
      <c r="U46" s="7" t="s">
        <v>611</v>
      </c>
    </row>
    <row r="47" spans="1:21" ht="48" x14ac:dyDescent="0.25">
      <c r="A47" s="3" t="s">
        <v>337</v>
      </c>
      <c r="B47" s="2" t="s">
        <v>11</v>
      </c>
      <c r="C47" s="4">
        <v>0</v>
      </c>
      <c r="D47" s="4">
        <v>6449579.2199999997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18">
        <v>0</v>
      </c>
      <c r="S47" s="4">
        <v>0</v>
      </c>
      <c r="T47" s="4">
        <v>0</v>
      </c>
      <c r="U47" s="7" t="s">
        <v>611</v>
      </c>
    </row>
    <row r="48" spans="1:21" ht="48" x14ac:dyDescent="0.25">
      <c r="A48" s="3" t="s">
        <v>338</v>
      </c>
      <c r="B48" s="2" t="s">
        <v>12</v>
      </c>
      <c r="C48" s="4">
        <v>0</v>
      </c>
      <c r="D48" s="4">
        <v>0</v>
      </c>
      <c r="E48" s="4">
        <v>0</v>
      </c>
      <c r="F48" s="4">
        <v>7871716.8099999996</v>
      </c>
      <c r="G48" s="4">
        <v>9059268.3200000003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18">
        <v>0</v>
      </c>
      <c r="S48" s="4">
        <v>0</v>
      </c>
      <c r="T48" s="4">
        <v>0</v>
      </c>
      <c r="U48" s="7" t="s">
        <v>611</v>
      </c>
    </row>
    <row r="49" spans="1:21" ht="48" x14ac:dyDescent="0.25">
      <c r="A49" s="3" t="s">
        <v>339</v>
      </c>
      <c r="B49" s="2" t="s">
        <v>13</v>
      </c>
      <c r="C49" s="4">
        <v>0</v>
      </c>
      <c r="D49" s="4">
        <v>8836826.2699999996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18">
        <v>0</v>
      </c>
      <c r="S49" s="4">
        <v>0</v>
      </c>
      <c r="T49" s="4">
        <v>0</v>
      </c>
      <c r="U49" s="7" t="s">
        <v>611</v>
      </c>
    </row>
    <row r="50" spans="1:21" ht="48" x14ac:dyDescent="0.25">
      <c r="A50" s="3" t="s">
        <v>340</v>
      </c>
      <c r="B50" s="2" t="s">
        <v>151</v>
      </c>
      <c r="C50" s="4">
        <v>0</v>
      </c>
      <c r="D50" s="4">
        <v>5163836.8000000007</v>
      </c>
      <c r="E50" s="4">
        <v>0</v>
      </c>
      <c r="F50" s="4">
        <v>0</v>
      </c>
      <c r="G50" s="4">
        <v>0</v>
      </c>
      <c r="H50" s="4">
        <v>0</v>
      </c>
      <c r="I50" s="4">
        <v>4442842.3</v>
      </c>
      <c r="J50" s="4">
        <v>0</v>
      </c>
      <c r="K50" s="4">
        <v>0</v>
      </c>
      <c r="L50" s="4">
        <v>0</v>
      </c>
      <c r="M50" s="4">
        <v>0</v>
      </c>
      <c r="N50" s="4">
        <v>3442240.66</v>
      </c>
      <c r="O50" s="4">
        <v>0</v>
      </c>
      <c r="P50" s="4">
        <v>0</v>
      </c>
      <c r="Q50" s="4">
        <v>0</v>
      </c>
      <c r="R50" s="18">
        <v>0</v>
      </c>
      <c r="S50" s="4">
        <v>0</v>
      </c>
      <c r="T50" s="4">
        <v>0</v>
      </c>
      <c r="U50" s="7" t="s">
        <v>611</v>
      </c>
    </row>
    <row r="51" spans="1:21" ht="48" x14ac:dyDescent="0.25">
      <c r="A51" s="3" t="s">
        <v>341</v>
      </c>
      <c r="B51" s="2" t="s">
        <v>152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3658501.66</v>
      </c>
      <c r="J51" s="4">
        <v>9736051.0899999999</v>
      </c>
      <c r="K51" s="4">
        <v>5866278.8799999999</v>
      </c>
      <c r="L51" s="4">
        <v>5866278.8799999999</v>
      </c>
      <c r="M51" s="4">
        <v>2556373.63</v>
      </c>
      <c r="N51" s="4">
        <v>2834546.52</v>
      </c>
      <c r="O51" s="4">
        <v>0</v>
      </c>
      <c r="P51" s="4">
        <v>0</v>
      </c>
      <c r="Q51" s="4">
        <v>0</v>
      </c>
      <c r="R51" s="18">
        <v>0</v>
      </c>
      <c r="S51" s="4">
        <v>0</v>
      </c>
      <c r="T51" s="4">
        <v>0</v>
      </c>
      <c r="U51" s="7" t="s">
        <v>611</v>
      </c>
    </row>
    <row r="52" spans="1:21" ht="48" x14ac:dyDescent="0.25">
      <c r="A52" s="3" t="s">
        <v>342</v>
      </c>
      <c r="B52" s="2" t="s">
        <v>153</v>
      </c>
      <c r="C52" s="4">
        <v>0</v>
      </c>
      <c r="D52" s="4">
        <v>7807702.1199999992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18">
        <v>0</v>
      </c>
      <c r="S52" s="4">
        <v>0</v>
      </c>
      <c r="T52" s="4">
        <v>0</v>
      </c>
      <c r="U52" s="7" t="s">
        <v>611</v>
      </c>
    </row>
    <row r="53" spans="1:21" ht="48" x14ac:dyDescent="0.25">
      <c r="A53" s="3" t="s">
        <v>343</v>
      </c>
      <c r="B53" s="2" t="s">
        <v>14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f>10153266.91+1180420</f>
        <v>11333686.91</v>
      </c>
      <c r="K53" s="4">
        <v>6117664.6199999992</v>
      </c>
      <c r="L53" s="4">
        <v>6117664.6199999992</v>
      </c>
      <c r="M53" s="4">
        <v>2665921.08</v>
      </c>
      <c r="N53" s="4">
        <v>0</v>
      </c>
      <c r="O53" s="19">
        <v>410777</v>
      </c>
      <c r="P53" s="19">
        <v>96884</v>
      </c>
      <c r="Q53" s="19">
        <v>219053</v>
      </c>
      <c r="R53" s="18">
        <v>0</v>
      </c>
      <c r="S53" s="4">
        <v>0</v>
      </c>
      <c r="T53" s="4">
        <v>0</v>
      </c>
      <c r="U53" s="7" t="s">
        <v>611</v>
      </c>
    </row>
    <row r="54" spans="1:21" ht="48" x14ac:dyDescent="0.25">
      <c r="A54" s="3" t="s">
        <v>344</v>
      </c>
      <c r="B54" s="2" t="s">
        <v>15</v>
      </c>
      <c r="C54" s="4">
        <v>0</v>
      </c>
      <c r="D54" s="4">
        <v>3355787.28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18">
        <v>0</v>
      </c>
      <c r="S54" s="4">
        <v>0</v>
      </c>
      <c r="T54" s="4">
        <v>0</v>
      </c>
      <c r="U54" s="7" t="s">
        <v>611</v>
      </c>
    </row>
    <row r="55" spans="1:21" ht="48" x14ac:dyDescent="0.25">
      <c r="A55" s="3" t="s">
        <v>345</v>
      </c>
      <c r="B55" s="2" t="s">
        <v>16</v>
      </c>
      <c r="C55" s="4">
        <v>0</v>
      </c>
      <c r="D55" s="4">
        <v>0</v>
      </c>
      <c r="E55" s="4">
        <v>0</v>
      </c>
      <c r="F55" s="4">
        <v>10790446.93</v>
      </c>
      <c r="G55" s="4">
        <v>12418327.090000002</v>
      </c>
      <c r="H55" s="4">
        <v>0</v>
      </c>
      <c r="I55" s="4">
        <v>0</v>
      </c>
      <c r="J55" s="4">
        <f>9712845.36+1180420</f>
        <v>10893265.359999999</v>
      </c>
      <c r="K55" s="4">
        <v>5852296.7000000002</v>
      </c>
      <c r="L55" s="4">
        <v>5852296.7000000002</v>
      </c>
      <c r="M55" s="4">
        <v>0</v>
      </c>
      <c r="N55" s="4">
        <v>2827790.42</v>
      </c>
      <c r="O55" s="19">
        <v>410777</v>
      </c>
      <c r="P55" s="19">
        <v>96884</v>
      </c>
      <c r="Q55" s="19">
        <v>219053</v>
      </c>
      <c r="R55" s="18">
        <v>0</v>
      </c>
      <c r="S55" s="4">
        <v>0</v>
      </c>
      <c r="T55" s="4">
        <v>0</v>
      </c>
      <c r="U55" s="7" t="s">
        <v>611</v>
      </c>
    </row>
    <row r="56" spans="1:21" ht="48" x14ac:dyDescent="0.25">
      <c r="A56" s="3" t="s">
        <v>346</v>
      </c>
      <c r="B56" s="2" t="s">
        <v>17</v>
      </c>
      <c r="C56" s="4">
        <v>0</v>
      </c>
      <c r="D56" s="4">
        <v>3198710.4399999995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18">
        <v>0</v>
      </c>
      <c r="S56" s="4">
        <v>0</v>
      </c>
      <c r="T56" s="4">
        <v>0</v>
      </c>
      <c r="U56" s="7" t="s">
        <v>611</v>
      </c>
    </row>
    <row r="57" spans="1:21" ht="48" x14ac:dyDescent="0.25">
      <c r="A57" s="3" t="s">
        <v>347</v>
      </c>
      <c r="B57" s="2" t="s">
        <v>18</v>
      </c>
      <c r="C57" s="4">
        <v>0</v>
      </c>
      <c r="D57" s="4">
        <v>1190371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18">
        <v>0</v>
      </c>
      <c r="S57" s="4">
        <v>0</v>
      </c>
      <c r="T57" s="4">
        <v>0</v>
      </c>
      <c r="U57" s="7" t="s">
        <v>611</v>
      </c>
    </row>
    <row r="58" spans="1:21" ht="48" x14ac:dyDescent="0.25">
      <c r="A58" s="3" t="s">
        <v>348</v>
      </c>
      <c r="B58" s="2" t="s">
        <v>19</v>
      </c>
      <c r="C58" s="4">
        <v>0</v>
      </c>
      <c r="D58" s="4">
        <v>3169622.14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18">
        <v>0</v>
      </c>
      <c r="S58" s="4">
        <v>0</v>
      </c>
      <c r="T58" s="4">
        <v>0</v>
      </c>
      <c r="U58" s="7" t="s">
        <v>611</v>
      </c>
    </row>
    <row r="59" spans="1:21" ht="48" x14ac:dyDescent="0.25">
      <c r="A59" s="3" t="s">
        <v>349</v>
      </c>
      <c r="B59" s="2" t="s">
        <v>20</v>
      </c>
      <c r="C59" s="4">
        <v>0</v>
      </c>
      <c r="D59" s="4">
        <v>3510657.43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18">
        <v>0</v>
      </c>
      <c r="S59" s="4">
        <v>0</v>
      </c>
      <c r="T59" s="4">
        <v>0</v>
      </c>
      <c r="U59" s="7" t="s">
        <v>611</v>
      </c>
    </row>
    <row r="60" spans="1:21" ht="48" x14ac:dyDescent="0.25">
      <c r="A60" s="3" t="s">
        <v>350</v>
      </c>
      <c r="B60" s="2" t="s">
        <v>21</v>
      </c>
      <c r="C60" s="4">
        <v>0</v>
      </c>
      <c r="D60" s="4">
        <v>4128533.14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18">
        <v>0</v>
      </c>
      <c r="S60" s="4">
        <v>0</v>
      </c>
      <c r="T60" s="4">
        <v>0</v>
      </c>
      <c r="U60" s="7" t="s">
        <v>611</v>
      </c>
    </row>
    <row r="61" spans="1:21" ht="48" x14ac:dyDescent="0.25">
      <c r="A61" s="3" t="s">
        <v>351</v>
      </c>
      <c r="B61" s="2" t="s">
        <v>22</v>
      </c>
      <c r="C61" s="4">
        <v>0</v>
      </c>
      <c r="D61" s="4">
        <v>3170625.19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18">
        <v>0</v>
      </c>
      <c r="S61" s="4">
        <v>0</v>
      </c>
      <c r="T61" s="4">
        <v>0</v>
      </c>
      <c r="U61" s="7" t="s">
        <v>611</v>
      </c>
    </row>
    <row r="62" spans="1:21" ht="48" x14ac:dyDescent="0.25">
      <c r="A62" s="3" t="s">
        <v>352</v>
      </c>
      <c r="B62" s="2" t="s">
        <v>23</v>
      </c>
      <c r="C62" s="4">
        <v>0</v>
      </c>
      <c r="D62" s="4">
        <v>3833637.9099999997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18">
        <v>0</v>
      </c>
      <c r="S62" s="4">
        <v>0</v>
      </c>
      <c r="T62" s="4">
        <v>0</v>
      </c>
      <c r="U62" s="7" t="s">
        <v>611</v>
      </c>
    </row>
    <row r="63" spans="1:21" ht="48" x14ac:dyDescent="0.25">
      <c r="A63" s="3" t="s">
        <v>353</v>
      </c>
      <c r="B63" s="2" t="s">
        <v>24</v>
      </c>
      <c r="C63" s="4">
        <v>0</v>
      </c>
      <c r="D63" s="4">
        <v>3842665.32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18">
        <v>0</v>
      </c>
      <c r="S63" s="4">
        <v>0</v>
      </c>
      <c r="T63" s="4">
        <v>0</v>
      </c>
      <c r="U63" s="7" t="s">
        <v>611</v>
      </c>
    </row>
    <row r="64" spans="1:21" ht="48" x14ac:dyDescent="0.25">
      <c r="A64" s="3" t="s">
        <v>354</v>
      </c>
      <c r="B64" s="2" t="s">
        <v>25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1459052.12</v>
      </c>
      <c r="J64" s="4">
        <f>3882848.03+1180420</f>
        <v>5063268.0299999993</v>
      </c>
      <c r="K64" s="4">
        <v>2339538.81</v>
      </c>
      <c r="L64" s="4">
        <v>2339538.81</v>
      </c>
      <c r="M64" s="4">
        <v>1019510.91</v>
      </c>
      <c r="N64" s="4">
        <v>0</v>
      </c>
      <c r="O64" s="18">
        <v>410777</v>
      </c>
      <c r="P64" s="18">
        <v>96884</v>
      </c>
      <c r="Q64" s="18">
        <v>219053</v>
      </c>
      <c r="R64" s="18">
        <v>0</v>
      </c>
      <c r="S64" s="4">
        <v>0</v>
      </c>
      <c r="T64" s="4">
        <v>0</v>
      </c>
      <c r="U64" s="7" t="s">
        <v>611</v>
      </c>
    </row>
    <row r="65" spans="1:21" ht="48" x14ac:dyDescent="0.25">
      <c r="A65" s="3" t="s">
        <v>355</v>
      </c>
      <c r="B65" s="2" t="s">
        <v>26</v>
      </c>
      <c r="C65" s="4">
        <v>0</v>
      </c>
      <c r="D65" s="4">
        <v>25076124.5</v>
      </c>
      <c r="E65" s="4">
        <v>0</v>
      </c>
      <c r="F65" s="4">
        <v>0</v>
      </c>
      <c r="G65" s="4">
        <v>0</v>
      </c>
      <c r="H65" s="4">
        <v>0</v>
      </c>
      <c r="I65" s="4">
        <v>5102448.29</v>
      </c>
      <c r="J65" s="4">
        <f>13578700.21+1180420</f>
        <v>14759120.210000001</v>
      </c>
      <c r="K65" s="4">
        <v>8181596.5800000001</v>
      </c>
      <c r="L65" s="4">
        <v>0</v>
      </c>
      <c r="M65" s="4">
        <v>3565329.6</v>
      </c>
      <c r="N65" s="4">
        <v>0</v>
      </c>
      <c r="O65" s="18">
        <v>410777</v>
      </c>
      <c r="P65" s="18">
        <v>96884</v>
      </c>
      <c r="Q65" s="18">
        <v>219053</v>
      </c>
      <c r="R65" s="18">
        <v>0</v>
      </c>
      <c r="S65" s="4">
        <v>0</v>
      </c>
      <c r="T65" s="4">
        <v>0</v>
      </c>
      <c r="U65" s="7" t="s">
        <v>611</v>
      </c>
    </row>
    <row r="66" spans="1:21" ht="48" x14ac:dyDescent="0.25">
      <c r="A66" s="3" t="s">
        <v>356</v>
      </c>
      <c r="B66" s="2" t="s">
        <v>189</v>
      </c>
      <c r="C66" s="4">
        <v>0</v>
      </c>
      <c r="D66" s="4">
        <v>0</v>
      </c>
      <c r="E66" s="4">
        <v>0</v>
      </c>
      <c r="F66" s="4">
        <v>39582159.460000001</v>
      </c>
      <c r="G66" s="4">
        <v>45553646.270000003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18">
        <v>0</v>
      </c>
      <c r="S66" s="4">
        <v>0</v>
      </c>
      <c r="T66" s="4">
        <v>0</v>
      </c>
      <c r="U66" s="7" t="s">
        <v>611</v>
      </c>
    </row>
    <row r="67" spans="1:21" ht="48" x14ac:dyDescent="0.25">
      <c r="A67" s="3" t="s">
        <v>357</v>
      </c>
      <c r="B67" s="2" t="s">
        <v>27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22583609.159999996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18">
        <v>0</v>
      </c>
      <c r="S67" s="4">
        <v>0</v>
      </c>
      <c r="T67" s="4">
        <v>0</v>
      </c>
      <c r="U67" s="7" t="s">
        <v>611</v>
      </c>
    </row>
    <row r="68" spans="1:21" ht="48" x14ac:dyDescent="0.25">
      <c r="A68" s="3" t="s">
        <v>358</v>
      </c>
      <c r="B68" s="2" t="s">
        <v>220</v>
      </c>
      <c r="C68" s="4">
        <v>0</v>
      </c>
      <c r="D68" s="4">
        <v>4691241.37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18">
        <v>0</v>
      </c>
      <c r="S68" s="4">
        <v>0</v>
      </c>
      <c r="T68" s="4">
        <v>0</v>
      </c>
      <c r="U68" s="7" t="s">
        <v>611</v>
      </c>
    </row>
    <row r="69" spans="1:21" ht="48" x14ac:dyDescent="0.25">
      <c r="A69" s="3" t="s">
        <v>359</v>
      </c>
      <c r="B69" s="2" t="s">
        <v>221</v>
      </c>
      <c r="C69" s="4">
        <v>0</v>
      </c>
      <c r="D69" s="4">
        <v>16530181.27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18">
        <v>0</v>
      </c>
      <c r="S69" s="4">
        <v>0</v>
      </c>
      <c r="T69" s="4">
        <v>0</v>
      </c>
      <c r="U69" s="7" t="s">
        <v>611</v>
      </c>
    </row>
    <row r="70" spans="1:21" ht="48" x14ac:dyDescent="0.25">
      <c r="A70" s="3" t="s">
        <v>360</v>
      </c>
      <c r="B70" s="2" t="s">
        <v>222</v>
      </c>
      <c r="C70" s="4">
        <v>0</v>
      </c>
      <c r="D70" s="4">
        <v>4244886.3499999996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18">
        <v>0</v>
      </c>
      <c r="S70" s="4">
        <v>0</v>
      </c>
      <c r="T70" s="4">
        <v>0</v>
      </c>
      <c r="U70" s="7" t="s">
        <v>611</v>
      </c>
    </row>
    <row r="71" spans="1:21" ht="48" x14ac:dyDescent="0.25">
      <c r="A71" s="3" t="s">
        <v>361</v>
      </c>
      <c r="B71" s="2" t="s">
        <v>234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2424481.5299999998</v>
      </c>
      <c r="O71" s="4">
        <v>0</v>
      </c>
      <c r="P71" s="4">
        <v>0</v>
      </c>
      <c r="Q71" s="4">
        <v>0</v>
      </c>
      <c r="R71" s="18">
        <v>0</v>
      </c>
      <c r="S71" s="4">
        <v>0</v>
      </c>
      <c r="T71" s="4">
        <v>0</v>
      </c>
      <c r="U71" s="7" t="s">
        <v>611</v>
      </c>
    </row>
    <row r="72" spans="1:21" ht="48" x14ac:dyDescent="0.25">
      <c r="A72" s="3" t="s">
        <v>362</v>
      </c>
      <c r="B72" s="2" t="s">
        <v>235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3627375.2200000007</v>
      </c>
      <c r="J72" s="4">
        <f>9653217+1180420</f>
        <v>10833637</v>
      </c>
      <c r="K72" s="4">
        <v>5816368.7200000007</v>
      </c>
      <c r="L72" s="4">
        <v>5816368.7200000007</v>
      </c>
      <c r="M72" s="4">
        <v>2534624.0599999996</v>
      </c>
      <c r="N72" s="4">
        <v>2810430.2600000002</v>
      </c>
      <c r="O72" s="4">
        <v>410777</v>
      </c>
      <c r="P72" s="4">
        <v>96884</v>
      </c>
      <c r="Q72" s="4">
        <v>219053</v>
      </c>
      <c r="R72" s="18">
        <v>0</v>
      </c>
      <c r="S72" s="4">
        <v>0</v>
      </c>
      <c r="T72" s="4">
        <v>0</v>
      </c>
      <c r="U72" s="7" t="s">
        <v>611</v>
      </c>
    </row>
    <row r="73" spans="1:21" ht="48" x14ac:dyDescent="0.25">
      <c r="A73" s="3" t="s">
        <v>363</v>
      </c>
      <c r="B73" s="2" t="s">
        <v>236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3374587.28</v>
      </c>
      <c r="J73" s="4">
        <f>8980494.54+1180420</f>
        <v>10160914.539999999</v>
      </c>
      <c r="K73" s="4">
        <v>0</v>
      </c>
      <c r="L73" s="4">
        <v>5411032.1500000004</v>
      </c>
      <c r="M73" s="4">
        <v>0</v>
      </c>
      <c r="N73" s="4">
        <v>2614574.3600000003</v>
      </c>
      <c r="O73" s="4">
        <v>410777</v>
      </c>
      <c r="P73" s="4">
        <v>96884</v>
      </c>
      <c r="Q73" s="4">
        <v>219053</v>
      </c>
      <c r="R73" s="18">
        <v>0</v>
      </c>
      <c r="S73" s="4">
        <v>0</v>
      </c>
      <c r="T73" s="4">
        <v>0</v>
      </c>
      <c r="U73" s="7" t="s">
        <v>611</v>
      </c>
    </row>
    <row r="74" spans="1:21" ht="48" x14ac:dyDescent="0.25">
      <c r="A74" s="3" t="s">
        <v>364</v>
      </c>
      <c r="B74" s="2" t="s">
        <v>237</v>
      </c>
      <c r="C74" s="4">
        <v>0</v>
      </c>
      <c r="D74" s="4">
        <v>8407557.2799999993</v>
      </c>
      <c r="E74" s="4">
        <v>695960.34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7168897.3900000006</v>
      </c>
      <c r="L74" s="4">
        <v>7168897.3900000006</v>
      </c>
      <c r="M74" s="4">
        <v>3124021.31</v>
      </c>
      <c r="N74" s="4">
        <v>0</v>
      </c>
      <c r="O74" s="4">
        <v>410777</v>
      </c>
      <c r="P74" s="4">
        <v>96884</v>
      </c>
      <c r="Q74" s="4">
        <v>219053</v>
      </c>
      <c r="R74" s="18">
        <v>0</v>
      </c>
      <c r="S74" s="4">
        <v>0</v>
      </c>
      <c r="T74" s="4">
        <v>0</v>
      </c>
      <c r="U74" s="7" t="s">
        <v>611</v>
      </c>
    </row>
    <row r="75" spans="1:21" ht="48" x14ac:dyDescent="0.25">
      <c r="A75" s="3" t="s">
        <v>365</v>
      </c>
      <c r="B75" s="2" t="s">
        <v>238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f>10173366.36+1180420</f>
        <v>11353786.359999999</v>
      </c>
      <c r="K75" s="4">
        <v>6129775.1799999997</v>
      </c>
      <c r="L75" s="4">
        <v>6129775.1799999997</v>
      </c>
      <c r="M75" s="4">
        <v>2671198.5499999998</v>
      </c>
      <c r="N75" s="4">
        <v>2961866.16</v>
      </c>
      <c r="O75" s="4">
        <v>410777</v>
      </c>
      <c r="P75" s="4">
        <v>96884</v>
      </c>
      <c r="Q75" s="4">
        <v>219053</v>
      </c>
      <c r="R75" s="18">
        <v>0</v>
      </c>
      <c r="S75" s="4">
        <v>0</v>
      </c>
      <c r="T75" s="4">
        <v>0</v>
      </c>
      <c r="U75" s="7" t="s">
        <v>611</v>
      </c>
    </row>
    <row r="76" spans="1:21" ht="48" x14ac:dyDescent="0.25">
      <c r="A76" s="3" t="s">
        <v>366</v>
      </c>
      <c r="B76" s="2" t="s">
        <v>239</v>
      </c>
      <c r="C76" s="4">
        <v>0</v>
      </c>
      <c r="D76" s="4">
        <v>0</v>
      </c>
      <c r="E76" s="4">
        <v>0</v>
      </c>
      <c r="F76" s="4">
        <v>10224102.529999999</v>
      </c>
      <c r="G76" s="4">
        <v>11766863.85</v>
      </c>
      <c r="H76" s="4">
        <v>0</v>
      </c>
      <c r="I76" s="4">
        <v>0</v>
      </c>
      <c r="J76" s="4">
        <f>10391719.46+1180420</f>
        <v>11572139.460000001</v>
      </c>
      <c r="K76" s="4">
        <v>6261339.8199999994</v>
      </c>
      <c r="L76" s="4">
        <v>6261339.8199999994</v>
      </c>
      <c r="M76" s="4">
        <v>2728531.0399999996</v>
      </c>
      <c r="N76" s="4">
        <v>0</v>
      </c>
      <c r="O76" s="4">
        <v>410777</v>
      </c>
      <c r="P76" s="4">
        <v>96884</v>
      </c>
      <c r="Q76" s="4">
        <v>219053</v>
      </c>
      <c r="R76" s="18">
        <v>0</v>
      </c>
      <c r="S76" s="4">
        <v>0</v>
      </c>
      <c r="T76" s="4">
        <v>0</v>
      </c>
      <c r="U76" s="7" t="s">
        <v>611</v>
      </c>
    </row>
    <row r="77" spans="1:21" ht="48" x14ac:dyDescent="0.25">
      <c r="A77" s="3" t="s">
        <v>367</v>
      </c>
      <c r="B77" s="2" t="s">
        <v>240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3159052</v>
      </c>
      <c r="O77" s="4">
        <v>0</v>
      </c>
      <c r="P77" s="4">
        <v>0</v>
      </c>
      <c r="Q77" s="4">
        <v>0</v>
      </c>
      <c r="R77" s="18">
        <v>0</v>
      </c>
      <c r="S77" s="4">
        <v>0</v>
      </c>
      <c r="T77" s="4">
        <v>0</v>
      </c>
      <c r="U77" s="7" t="s">
        <v>611</v>
      </c>
    </row>
    <row r="78" spans="1:21" ht="48" x14ac:dyDescent="0.25">
      <c r="A78" s="3" t="s">
        <v>368</v>
      </c>
      <c r="B78" s="2" t="s">
        <v>241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4077335.44</v>
      </c>
      <c r="J78" s="4">
        <f>10850656.87+1180420</f>
        <v>12031076.869999999</v>
      </c>
      <c r="K78" s="4">
        <v>6537864.1399999997</v>
      </c>
      <c r="L78" s="4">
        <v>6537864.1399999997</v>
      </c>
      <c r="M78" s="4">
        <v>2849033.23</v>
      </c>
      <c r="N78" s="4">
        <v>3159052</v>
      </c>
      <c r="O78" s="4">
        <v>410777</v>
      </c>
      <c r="P78" s="4">
        <v>96884</v>
      </c>
      <c r="Q78" s="4">
        <v>219053</v>
      </c>
      <c r="R78" s="18">
        <v>0</v>
      </c>
      <c r="S78" s="4">
        <v>0</v>
      </c>
      <c r="T78" s="4">
        <v>0</v>
      </c>
      <c r="U78" s="7" t="s">
        <v>611</v>
      </c>
    </row>
    <row r="79" spans="1:21" ht="48" x14ac:dyDescent="0.25">
      <c r="A79" s="3" t="s">
        <v>369</v>
      </c>
      <c r="B79" s="2" t="s">
        <v>242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4681794.99</v>
      </c>
      <c r="J79" s="4">
        <f>12459252.29+1180420</f>
        <v>13639672.289999999</v>
      </c>
      <c r="K79" s="4">
        <v>7507093.79</v>
      </c>
      <c r="L79" s="4">
        <v>7507093.79</v>
      </c>
      <c r="M79" s="4">
        <v>3271398.62</v>
      </c>
      <c r="N79" s="4">
        <v>3627377.2399999998</v>
      </c>
      <c r="O79" s="4">
        <v>410777</v>
      </c>
      <c r="P79" s="4">
        <v>96884</v>
      </c>
      <c r="Q79" s="4">
        <v>219053</v>
      </c>
      <c r="R79" s="18">
        <v>0</v>
      </c>
      <c r="S79" s="4">
        <v>0</v>
      </c>
      <c r="T79" s="4">
        <v>0</v>
      </c>
      <c r="U79" s="7" t="s">
        <v>611</v>
      </c>
    </row>
    <row r="80" spans="1:21" ht="48" x14ac:dyDescent="0.25">
      <c r="A80" s="3" t="s">
        <v>370</v>
      </c>
      <c r="B80" s="2" t="s">
        <v>28</v>
      </c>
      <c r="C80" s="4">
        <v>0</v>
      </c>
      <c r="D80" s="4">
        <v>11254164.68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18">
        <v>0</v>
      </c>
      <c r="S80" s="4">
        <v>0</v>
      </c>
      <c r="T80" s="4">
        <v>0</v>
      </c>
      <c r="U80" s="7" t="s">
        <v>611</v>
      </c>
    </row>
    <row r="81" spans="1:21" ht="48" x14ac:dyDescent="0.25">
      <c r="A81" s="3" t="s">
        <v>371</v>
      </c>
      <c r="B81" s="2" t="s">
        <v>29</v>
      </c>
      <c r="C81" s="4">
        <v>0</v>
      </c>
      <c r="D81" s="4">
        <v>0</v>
      </c>
      <c r="E81" s="4">
        <v>0</v>
      </c>
      <c r="F81" s="4">
        <v>3856675.46</v>
      </c>
      <c r="G81" s="4">
        <v>4438505.43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18">
        <v>0</v>
      </c>
      <c r="S81" s="4">
        <v>0</v>
      </c>
      <c r="T81" s="4">
        <v>0</v>
      </c>
      <c r="U81" s="7" t="s">
        <v>611</v>
      </c>
    </row>
    <row r="82" spans="1:21" ht="48" x14ac:dyDescent="0.25">
      <c r="A82" s="3" t="s">
        <v>372</v>
      </c>
      <c r="B82" s="2" t="s">
        <v>30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f>9515901.22+1180420</f>
        <v>10696321.220000001</v>
      </c>
      <c r="K82" s="4">
        <v>0</v>
      </c>
      <c r="L82" s="4">
        <v>0</v>
      </c>
      <c r="M82" s="4">
        <v>0</v>
      </c>
      <c r="N82" s="4">
        <v>0</v>
      </c>
      <c r="O82" s="4">
        <v>410777</v>
      </c>
      <c r="P82" s="4">
        <v>0</v>
      </c>
      <c r="Q82" s="4">
        <v>0</v>
      </c>
      <c r="R82" s="18">
        <v>0</v>
      </c>
      <c r="S82" s="4">
        <v>0</v>
      </c>
      <c r="T82" s="4">
        <v>0</v>
      </c>
      <c r="U82" s="7" t="s">
        <v>611</v>
      </c>
    </row>
    <row r="83" spans="1:21" ht="48" x14ac:dyDescent="0.25">
      <c r="A83" s="3" t="s">
        <v>373</v>
      </c>
      <c r="B83" s="2" t="s">
        <v>31</v>
      </c>
      <c r="C83" s="4">
        <v>0</v>
      </c>
      <c r="D83" s="4">
        <v>7996265.8800000008</v>
      </c>
      <c r="E83" s="4">
        <v>0</v>
      </c>
      <c r="F83" s="4">
        <v>4206477.7799999993</v>
      </c>
      <c r="G83" s="4">
        <v>4841080.0199999996</v>
      </c>
      <c r="H83" s="4">
        <v>0</v>
      </c>
      <c r="I83" s="4">
        <v>3933833.37</v>
      </c>
      <c r="J83" s="4">
        <f>10468767.35+1180420</f>
        <v>11649187.35</v>
      </c>
      <c r="K83" s="4">
        <v>6307763.6200000001</v>
      </c>
      <c r="L83" s="4">
        <v>6307763.6200000001</v>
      </c>
      <c r="M83" s="4">
        <v>2748761.3400000003</v>
      </c>
      <c r="N83" s="4">
        <v>3047868.98</v>
      </c>
      <c r="O83" s="4">
        <v>410777</v>
      </c>
      <c r="P83" s="4">
        <v>96884</v>
      </c>
      <c r="Q83" s="4">
        <v>219053</v>
      </c>
      <c r="R83" s="18">
        <v>0</v>
      </c>
      <c r="S83" s="4">
        <v>0</v>
      </c>
      <c r="T83" s="4">
        <v>0</v>
      </c>
      <c r="U83" s="7" t="s">
        <v>611</v>
      </c>
    </row>
    <row r="84" spans="1:21" ht="48" x14ac:dyDescent="0.25">
      <c r="A84" s="3" t="s">
        <v>374</v>
      </c>
      <c r="B84" s="2" t="s">
        <v>32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4508528.26</v>
      </c>
      <c r="J84" s="4">
        <f>11998152.67+1180420</f>
        <v>13178572.67</v>
      </c>
      <c r="K84" s="4">
        <v>7229266.6699999999</v>
      </c>
      <c r="L84" s="4">
        <v>7229266.6699999999</v>
      </c>
      <c r="M84" s="4">
        <v>3150328.69</v>
      </c>
      <c r="N84" s="4">
        <v>0</v>
      </c>
      <c r="O84" s="4">
        <v>410777</v>
      </c>
      <c r="P84" s="4">
        <v>96884</v>
      </c>
      <c r="Q84" s="4">
        <v>219053</v>
      </c>
      <c r="R84" s="18">
        <v>0</v>
      </c>
      <c r="S84" s="4">
        <v>0</v>
      </c>
      <c r="T84" s="4">
        <v>0</v>
      </c>
      <c r="U84" s="7" t="s">
        <v>611</v>
      </c>
    </row>
    <row r="85" spans="1:21" ht="48" x14ac:dyDescent="0.25">
      <c r="A85" s="3" t="s">
        <v>375</v>
      </c>
      <c r="B85" s="2" t="s">
        <v>33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f>13215082.92+1180420</f>
        <v>14395502.92</v>
      </c>
      <c r="K85" s="4">
        <v>7962505.6500000004</v>
      </c>
      <c r="L85" s="4">
        <v>7962505.6500000004</v>
      </c>
      <c r="M85" s="4">
        <v>3469855.4</v>
      </c>
      <c r="N85" s="4">
        <v>0</v>
      </c>
      <c r="O85" s="4">
        <v>410777</v>
      </c>
      <c r="P85" s="4">
        <v>96884</v>
      </c>
      <c r="Q85" s="4">
        <v>219053</v>
      </c>
      <c r="R85" s="18">
        <v>0</v>
      </c>
      <c r="S85" s="4">
        <v>0</v>
      </c>
      <c r="T85" s="4">
        <v>0</v>
      </c>
      <c r="U85" s="7" t="s">
        <v>611</v>
      </c>
    </row>
    <row r="86" spans="1:21" ht="48" x14ac:dyDescent="0.25">
      <c r="A86" s="3" t="s">
        <v>376</v>
      </c>
      <c r="B86" s="2" t="s">
        <v>34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3655446.37</v>
      </c>
      <c r="N86" s="4">
        <v>4053215.33</v>
      </c>
      <c r="O86" s="4">
        <v>0</v>
      </c>
      <c r="P86" s="4">
        <v>0</v>
      </c>
      <c r="Q86" s="4">
        <v>0</v>
      </c>
      <c r="R86" s="18">
        <v>0</v>
      </c>
      <c r="S86" s="4">
        <v>0</v>
      </c>
      <c r="T86" s="4">
        <v>0</v>
      </c>
      <c r="U86" s="7" t="s">
        <v>611</v>
      </c>
    </row>
    <row r="87" spans="1:21" ht="48" x14ac:dyDescent="0.25">
      <c r="A87" s="3" t="s">
        <v>377</v>
      </c>
      <c r="B87" s="2" t="s">
        <v>35</v>
      </c>
      <c r="C87" s="4">
        <v>0</v>
      </c>
      <c r="D87" s="4">
        <v>9165024.75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18">
        <v>0</v>
      </c>
      <c r="S87" s="4">
        <v>0</v>
      </c>
      <c r="T87" s="4">
        <v>0</v>
      </c>
      <c r="U87" s="7" t="s">
        <v>611</v>
      </c>
    </row>
    <row r="88" spans="1:21" ht="48" x14ac:dyDescent="0.25">
      <c r="A88" s="3" t="s">
        <v>378</v>
      </c>
      <c r="B88" s="2" t="s">
        <v>280</v>
      </c>
      <c r="C88" s="4">
        <v>9618206.790000001</v>
      </c>
      <c r="D88" s="4">
        <v>0</v>
      </c>
      <c r="E88" s="4">
        <v>0</v>
      </c>
      <c r="F88" s="4">
        <v>15834167.970000001</v>
      </c>
      <c r="G88" s="4">
        <v>18222959.450000003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410777</v>
      </c>
      <c r="P88" s="4">
        <v>96884</v>
      </c>
      <c r="Q88" s="4">
        <v>219053</v>
      </c>
      <c r="R88" s="18">
        <v>0</v>
      </c>
      <c r="S88" s="4">
        <v>0</v>
      </c>
      <c r="T88" s="4">
        <v>0</v>
      </c>
      <c r="U88" s="7" t="s">
        <v>611</v>
      </c>
    </row>
    <row r="89" spans="1:21" ht="48" x14ac:dyDescent="0.25">
      <c r="A89" s="3" t="s">
        <v>379</v>
      </c>
      <c r="B89" s="2" t="s">
        <v>36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6709122.1500000004</v>
      </c>
      <c r="J89" s="4">
        <f>17854401.1+3541260</f>
        <v>21395661.100000001</v>
      </c>
      <c r="K89" s="4">
        <v>10757841.670000002</v>
      </c>
      <c r="L89" s="4">
        <v>10757841.670000002</v>
      </c>
      <c r="M89" s="4">
        <v>4687991.0299999993</v>
      </c>
      <c r="N89" s="4">
        <v>5198116.78</v>
      </c>
      <c r="O89" s="4">
        <v>410777</v>
      </c>
      <c r="P89" s="4">
        <v>96884</v>
      </c>
      <c r="Q89" s="4">
        <v>219053</v>
      </c>
      <c r="R89" s="18">
        <v>0</v>
      </c>
      <c r="S89" s="4">
        <v>0</v>
      </c>
      <c r="T89" s="4">
        <v>0</v>
      </c>
      <c r="U89" s="7" t="s">
        <v>611</v>
      </c>
    </row>
    <row r="90" spans="1:21" ht="48" x14ac:dyDescent="0.25">
      <c r="A90" s="3" t="s">
        <v>380</v>
      </c>
      <c r="B90" s="2" t="s">
        <v>37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12274576.310000001</v>
      </c>
      <c r="J90" s="4">
        <f>32665258.42+3541260</f>
        <v>36206518.420000002</v>
      </c>
      <c r="K90" s="4">
        <v>19681851.91</v>
      </c>
      <c r="L90" s="4">
        <v>19681851.91</v>
      </c>
      <c r="M90" s="4">
        <v>8576845.4299999997</v>
      </c>
      <c r="N90" s="4">
        <v>9510138.5299999993</v>
      </c>
      <c r="O90" s="4">
        <v>410777</v>
      </c>
      <c r="P90" s="4">
        <v>96884</v>
      </c>
      <c r="Q90" s="4">
        <v>219053</v>
      </c>
      <c r="R90" s="18">
        <v>0</v>
      </c>
      <c r="S90" s="4">
        <v>0</v>
      </c>
      <c r="T90" s="4">
        <v>0</v>
      </c>
      <c r="U90" s="7" t="s">
        <v>611</v>
      </c>
    </row>
    <row r="91" spans="1:21" ht="48" x14ac:dyDescent="0.25">
      <c r="A91" s="3" t="s">
        <v>381</v>
      </c>
      <c r="B91" s="2" t="s">
        <v>38</v>
      </c>
      <c r="C91" s="4">
        <v>0</v>
      </c>
      <c r="D91" s="4">
        <v>3118466.84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18">
        <v>0</v>
      </c>
      <c r="S91" s="4">
        <v>0</v>
      </c>
      <c r="T91" s="4">
        <v>0</v>
      </c>
      <c r="U91" s="7" t="s">
        <v>611</v>
      </c>
    </row>
    <row r="92" spans="1:21" ht="48" x14ac:dyDescent="0.25">
      <c r="A92" s="3" t="s">
        <v>382</v>
      </c>
      <c r="B92" s="2" t="s">
        <v>39</v>
      </c>
      <c r="C92" s="4">
        <v>0</v>
      </c>
      <c r="D92" s="4">
        <v>3186673.9000000004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18">
        <v>0</v>
      </c>
      <c r="S92" s="4">
        <v>0</v>
      </c>
      <c r="T92" s="4">
        <v>0</v>
      </c>
      <c r="U92" s="7" t="s">
        <v>611</v>
      </c>
    </row>
    <row r="93" spans="1:21" ht="48" x14ac:dyDescent="0.25">
      <c r="A93" s="3" t="s">
        <v>383</v>
      </c>
      <c r="B93" s="2" t="s">
        <v>40</v>
      </c>
      <c r="C93" s="4">
        <v>0</v>
      </c>
      <c r="D93" s="4">
        <v>3370231.1300000004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18">
        <v>0</v>
      </c>
      <c r="S93" s="4">
        <v>0</v>
      </c>
      <c r="T93" s="4">
        <v>0</v>
      </c>
      <c r="U93" s="7" t="s">
        <v>611</v>
      </c>
    </row>
    <row r="94" spans="1:21" ht="48" x14ac:dyDescent="0.25">
      <c r="A94" s="3" t="s">
        <v>384</v>
      </c>
      <c r="B94" s="2" t="s">
        <v>41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4018172.3100000005</v>
      </c>
      <c r="J94" s="4">
        <v>10693211.190000001</v>
      </c>
      <c r="K94" s="4">
        <v>0</v>
      </c>
      <c r="L94" s="4">
        <v>0</v>
      </c>
      <c r="M94" s="4">
        <v>0</v>
      </c>
      <c r="N94" s="4">
        <v>0</v>
      </c>
      <c r="O94" s="4">
        <v>410777</v>
      </c>
      <c r="P94" s="4">
        <v>0</v>
      </c>
      <c r="Q94" s="4">
        <v>0</v>
      </c>
      <c r="R94" s="18">
        <v>0</v>
      </c>
      <c r="S94" s="4">
        <v>0</v>
      </c>
      <c r="T94" s="4">
        <v>0</v>
      </c>
      <c r="U94" s="7" t="s">
        <v>611</v>
      </c>
    </row>
    <row r="95" spans="1:21" ht="48" x14ac:dyDescent="0.25">
      <c r="A95" s="3" t="s">
        <v>385</v>
      </c>
      <c r="B95" s="2" t="s">
        <v>42</v>
      </c>
      <c r="C95" s="4">
        <v>0</v>
      </c>
      <c r="D95" s="4">
        <v>0</v>
      </c>
      <c r="E95" s="4">
        <v>0</v>
      </c>
      <c r="F95" s="4">
        <v>12136417.35</v>
      </c>
      <c r="G95" s="4">
        <v>13967354.76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18">
        <v>0</v>
      </c>
      <c r="S95" s="4">
        <v>0</v>
      </c>
      <c r="T95" s="4">
        <v>0</v>
      </c>
      <c r="U95" s="7" t="s">
        <v>611</v>
      </c>
    </row>
    <row r="96" spans="1:21" ht="48" x14ac:dyDescent="0.25">
      <c r="A96" s="3" t="s">
        <v>386</v>
      </c>
      <c r="B96" s="2" t="s">
        <v>43</v>
      </c>
      <c r="C96" s="4">
        <v>0</v>
      </c>
      <c r="D96" s="4">
        <v>5772523.8600000003</v>
      </c>
      <c r="E96" s="4">
        <v>0</v>
      </c>
      <c r="F96" s="4">
        <v>0</v>
      </c>
      <c r="G96" s="4">
        <v>0</v>
      </c>
      <c r="H96" s="4">
        <v>0</v>
      </c>
      <c r="I96" s="4">
        <v>1475301.9500000002</v>
      </c>
      <c r="J96" s="4">
        <f>3926092.29+1180420</f>
        <v>5106512.29</v>
      </c>
      <c r="K96" s="4">
        <v>2365594.85</v>
      </c>
      <c r="L96" s="4">
        <v>2365594.85</v>
      </c>
      <c r="M96" s="4">
        <v>1030865.47</v>
      </c>
      <c r="N96" s="4">
        <v>0</v>
      </c>
      <c r="O96" s="4">
        <v>410777</v>
      </c>
      <c r="P96" s="4">
        <v>96884</v>
      </c>
      <c r="Q96" s="4">
        <v>219053</v>
      </c>
      <c r="R96" s="18">
        <v>0</v>
      </c>
      <c r="S96" s="4">
        <v>0</v>
      </c>
      <c r="T96" s="4">
        <v>0</v>
      </c>
      <c r="U96" s="7" t="s">
        <v>611</v>
      </c>
    </row>
    <row r="97" spans="1:21" ht="48" x14ac:dyDescent="0.25">
      <c r="A97" s="3" t="s">
        <v>387</v>
      </c>
      <c r="B97" s="2" t="s">
        <v>44</v>
      </c>
      <c r="C97" s="4">
        <v>0</v>
      </c>
      <c r="D97" s="4">
        <v>6605051.1899999995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18">
        <v>0</v>
      </c>
      <c r="S97" s="4">
        <v>0</v>
      </c>
      <c r="T97" s="4">
        <v>0</v>
      </c>
      <c r="U97" s="7" t="s">
        <v>611</v>
      </c>
    </row>
    <row r="98" spans="1:21" ht="48" x14ac:dyDescent="0.25">
      <c r="A98" s="3" t="s">
        <v>388</v>
      </c>
      <c r="B98" s="2" t="s">
        <v>45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5091462.4799999995</v>
      </c>
      <c r="J98" s="4">
        <f>13549464.65+1180420</f>
        <v>14729884.65</v>
      </c>
      <c r="K98" s="4">
        <v>8163981.2400000002</v>
      </c>
      <c r="L98" s="4">
        <v>8163981.2400000002</v>
      </c>
      <c r="M98" s="4">
        <v>3557653.29</v>
      </c>
      <c r="N98" s="4">
        <v>3944780.85</v>
      </c>
      <c r="O98" s="19">
        <v>410777</v>
      </c>
      <c r="P98" s="19">
        <v>96884</v>
      </c>
      <c r="Q98" s="19">
        <v>219053</v>
      </c>
      <c r="R98" s="18">
        <v>0</v>
      </c>
      <c r="S98" s="4">
        <v>0</v>
      </c>
      <c r="T98" s="4">
        <v>0</v>
      </c>
      <c r="U98" s="7" t="s">
        <v>611</v>
      </c>
    </row>
    <row r="99" spans="1:21" ht="48" x14ac:dyDescent="0.25">
      <c r="A99" s="3" t="s">
        <v>389</v>
      </c>
      <c r="B99" s="2" t="s">
        <v>46</v>
      </c>
      <c r="C99" s="4">
        <v>0</v>
      </c>
      <c r="D99" s="4">
        <v>4327637.4000000004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18">
        <v>0</v>
      </c>
      <c r="S99" s="4">
        <v>0</v>
      </c>
      <c r="T99" s="4">
        <v>0</v>
      </c>
      <c r="U99" s="7" t="s">
        <v>611</v>
      </c>
    </row>
    <row r="100" spans="1:21" ht="48" x14ac:dyDescent="0.25">
      <c r="A100" s="3" t="s">
        <v>390</v>
      </c>
      <c r="B100" s="2" t="s">
        <v>154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3599567.39</v>
      </c>
      <c r="J100" s="4">
        <f>9579214.48+1180420</f>
        <v>10759634.48</v>
      </c>
      <c r="K100" s="4">
        <v>5771779.8600000003</v>
      </c>
      <c r="L100" s="4">
        <v>5771779.8600000003</v>
      </c>
      <c r="M100" s="4">
        <v>2515193.39</v>
      </c>
      <c r="N100" s="4">
        <v>2788885.23</v>
      </c>
      <c r="O100" s="4">
        <v>0</v>
      </c>
      <c r="P100" s="4">
        <v>0</v>
      </c>
      <c r="Q100" s="4">
        <v>219053</v>
      </c>
      <c r="R100" s="18">
        <v>0</v>
      </c>
      <c r="S100" s="4">
        <v>0</v>
      </c>
      <c r="T100" s="4">
        <v>0</v>
      </c>
      <c r="U100" s="7" t="s">
        <v>611</v>
      </c>
    </row>
    <row r="101" spans="1:21" ht="48" x14ac:dyDescent="0.25">
      <c r="A101" s="3" t="s">
        <v>391</v>
      </c>
      <c r="B101" s="2" t="s">
        <v>155</v>
      </c>
      <c r="C101" s="4">
        <v>0</v>
      </c>
      <c r="D101" s="4">
        <v>0</v>
      </c>
      <c r="E101" s="4">
        <v>0</v>
      </c>
      <c r="F101" s="4">
        <v>5496228.3099999996</v>
      </c>
      <c r="G101" s="4">
        <v>6325406.2800000003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18">
        <v>0</v>
      </c>
      <c r="S101" s="4">
        <v>0</v>
      </c>
      <c r="T101" s="4">
        <v>0</v>
      </c>
      <c r="U101" s="7" t="s">
        <v>611</v>
      </c>
    </row>
    <row r="102" spans="1:21" ht="48" x14ac:dyDescent="0.25">
      <c r="A102" s="3" t="s">
        <v>392</v>
      </c>
      <c r="B102" s="2" t="s">
        <v>156</v>
      </c>
      <c r="C102" s="4">
        <v>0</v>
      </c>
      <c r="D102" s="4">
        <v>0</v>
      </c>
      <c r="E102" s="4">
        <v>0</v>
      </c>
      <c r="F102" s="4">
        <v>7755271.2999999998</v>
      </c>
      <c r="G102" s="4">
        <v>8925255.4800000004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19">
        <v>0</v>
      </c>
      <c r="R102" s="18">
        <v>0</v>
      </c>
      <c r="S102" s="4">
        <v>0</v>
      </c>
      <c r="T102" s="4">
        <v>0</v>
      </c>
      <c r="U102" s="7" t="s">
        <v>611</v>
      </c>
    </row>
    <row r="103" spans="1:21" ht="48" x14ac:dyDescent="0.25">
      <c r="A103" s="3" t="s">
        <v>393</v>
      </c>
      <c r="B103" s="2" t="s">
        <v>157</v>
      </c>
      <c r="C103" s="4">
        <v>0</v>
      </c>
      <c r="D103" s="4">
        <v>0</v>
      </c>
      <c r="E103" s="4">
        <v>0</v>
      </c>
      <c r="F103" s="4">
        <v>15184495.16</v>
      </c>
      <c r="G103" s="4">
        <v>17475274.990000002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18">
        <v>0</v>
      </c>
      <c r="S103" s="4">
        <v>0</v>
      </c>
      <c r="T103" s="4">
        <v>0</v>
      </c>
      <c r="U103" s="7" t="s">
        <v>611</v>
      </c>
    </row>
    <row r="104" spans="1:21" ht="48" x14ac:dyDescent="0.25">
      <c r="A104" s="3" t="s">
        <v>394</v>
      </c>
      <c r="B104" s="2" t="s">
        <v>158</v>
      </c>
      <c r="C104" s="4">
        <v>24045516.989999998</v>
      </c>
      <c r="D104" s="4">
        <v>13529322.25</v>
      </c>
      <c r="E104" s="4">
        <v>0</v>
      </c>
      <c r="F104" s="4">
        <v>0</v>
      </c>
      <c r="G104" s="4">
        <v>0</v>
      </c>
      <c r="H104" s="4">
        <v>0</v>
      </c>
      <c r="I104" s="4">
        <v>13077684.369999999</v>
      </c>
      <c r="J104" s="4">
        <f>34802499.79+3541260</f>
        <v>38343759.789999999</v>
      </c>
      <c r="K104" s="4">
        <v>20969607.469999999</v>
      </c>
      <c r="L104" s="4">
        <v>0</v>
      </c>
      <c r="M104" s="4">
        <v>9138016.2200000007</v>
      </c>
      <c r="N104" s="4">
        <v>10132373.359999999</v>
      </c>
      <c r="O104" s="4">
        <v>410777</v>
      </c>
      <c r="P104" s="4">
        <v>96884</v>
      </c>
      <c r="Q104" s="4">
        <v>0</v>
      </c>
      <c r="R104" s="18">
        <v>0</v>
      </c>
      <c r="S104" s="4">
        <v>0</v>
      </c>
      <c r="T104" s="4">
        <v>0</v>
      </c>
      <c r="U104" s="7" t="s">
        <v>611</v>
      </c>
    </row>
    <row r="105" spans="1:21" ht="48" x14ac:dyDescent="0.25">
      <c r="A105" s="3" t="s">
        <v>395</v>
      </c>
      <c r="B105" s="2" t="s">
        <v>159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6628445.1500000004</v>
      </c>
      <c r="J105" s="4">
        <f>17639702.44+1180240</f>
        <v>18819942.440000001</v>
      </c>
      <c r="K105" s="4">
        <v>10628478.940000001</v>
      </c>
      <c r="L105" s="4">
        <v>0</v>
      </c>
      <c r="M105" s="4">
        <v>4631618.07</v>
      </c>
      <c r="N105" s="4">
        <v>5135609.57</v>
      </c>
      <c r="O105" s="4">
        <v>0</v>
      </c>
      <c r="P105" s="4">
        <v>0</v>
      </c>
      <c r="Q105" s="4">
        <v>0</v>
      </c>
      <c r="R105" s="18">
        <v>0</v>
      </c>
      <c r="S105" s="4">
        <v>0</v>
      </c>
      <c r="T105" s="4">
        <v>0</v>
      </c>
      <c r="U105" s="7" t="s">
        <v>611</v>
      </c>
    </row>
    <row r="106" spans="1:21" ht="48" x14ac:dyDescent="0.25">
      <c r="A106" s="3" t="s">
        <v>396</v>
      </c>
      <c r="B106" s="2" t="s">
        <v>160</v>
      </c>
      <c r="C106" s="4">
        <v>0</v>
      </c>
      <c r="D106" s="4">
        <v>7742263.7699999996</v>
      </c>
      <c r="E106" s="4">
        <v>0</v>
      </c>
      <c r="F106" s="4">
        <v>0</v>
      </c>
      <c r="G106" s="4">
        <v>0</v>
      </c>
      <c r="H106" s="4">
        <v>0</v>
      </c>
      <c r="I106" s="4">
        <v>6688066.0300000003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18">
        <v>0</v>
      </c>
      <c r="S106" s="4">
        <v>0</v>
      </c>
      <c r="T106" s="4">
        <v>0</v>
      </c>
      <c r="U106" s="7" t="s">
        <v>611</v>
      </c>
    </row>
    <row r="107" spans="1:21" ht="48" x14ac:dyDescent="0.25">
      <c r="A107" s="3" t="s">
        <v>397</v>
      </c>
      <c r="B107" s="2" t="s">
        <v>161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410777</v>
      </c>
      <c r="P107" s="4">
        <v>96884</v>
      </c>
      <c r="Q107" s="4">
        <v>219053</v>
      </c>
      <c r="R107" s="18">
        <v>0</v>
      </c>
      <c r="S107" s="4">
        <v>0</v>
      </c>
      <c r="T107" s="4">
        <v>0</v>
      </c>
      <c r="U107" s="7" t="s">
        <v>611</v>
      </c>
    </row>
    <row r="108" spans="1:21" ht="48" x14ac:dyDescent="0.25">
      <c r="A108" s="3" t="s">
        <v>398</v>
      </c>
      <c r="B108" s="2" t="s">
        <v>162</v>
      </c>
      <c r="C108" s="4">
        <v>3348291.24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1695496.81</v>
      </c>
      <c r="O108" s="4">
        <v>0</v>
      </c>
      <c r="P108" s="4">
        <v>0</v>
      </c>
      <c r="Q108" s="4">
        <v>219053</v>
      </c>
      <c r="R108" s="18">
        <v>0</v>
      </c>
      <c r="S108" s="4">
        <v>0</v>
      </c>
      <c r="T108" s="4">
        <v>0</v>
      </c>
      <c r="U108" s="7" t="s">
        <v>611</v>
      </c>
    </row>
    <row r="109" spans="1:21" ht="48" x14ac:dyDescent="0.25">
      <c r="A109" s="3" t="s">
        <v>399</v>
      </c>
      <c r="B109" s="2" t="s">
        <v>163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4445932.05</v>
      </c>
      <c r="J109" s="4">
        <f>11831570.87+1180420</f>
        <v>13011990.869999999</v>
      </c>
      <c r="K109" s="4">
        <v>7128895.8699999992</v>
      </c>
      <c r="L109" s="4">
        <v>7128895.8699999992</v>
      </c>
      <c r="M109" s="4">
        <v>3106589.68</v>
      </c>
      <c r="N109" s="4">
        <v>3444634.56</v>
      </c>
      <c r="O109" s="4">
        <v>410777</v>
      </c>
      <c r="P109" s="4">
        <v>96884</v>
      </c>
      <c r="Q109" s="4">
        <v>219053</v>
      </c>
      <c r="R109" s="18">
        <v>0</v>
      </c>
      <c r="S109" s="4">
        <v>0</v>
      </c>
      <c r="T109" s="4">
        <v>0</v>
      </c>
      <c r="U109" s="7" t="s">
        <v>611</v>
      </c>
    </row>
    <row r="110" spans="1:21" ht="48" x14ac:dyDescent="0.25">
      <c r="A110" s="3" t="s">
        <v>400</v>
      </c>
      <c r="B110" s="2" t="s">
        <v>164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4409541.58</v>
      </c>
      <c r="J110" s="4">
        <f>11734728.07+1180420</f>
        <v>12915148.07</v>
      </c>
      <c r="K110" s="4">
        <v>0</v>
      </c>
      <c r="L110" s="4">
        <v>0</v>
      </c>
      <c r="M110" s="4">
        <v>0</v>
      </c>
      <c r="N110" s="4">
        <v>3416439.82</v>
      </c>
      <c r="O110" s="4">
        <v>410777</v>
      </c>
      <c r="P110" s="4">
        <v>0</v>
      </c>
      <c r="Q110" s="4">
        <v>0</v>
      </c>
      <c r="R110" s="18">
        <v>0</v>
      </c>
      <c r="S110" s="4">
        <v>0</v>
      </c>
      <c r="T110" s="4">
        <v>0</v>
      </c>
      <c r="U110" s="7" t="s">
        <v>611</v>
      </c>
    </row>
    <row r="111" spans="1:21" ht="48" x14ac:dyDescent="0.25">
      <c r="A111" s="3" t="s">
        <v>401</v>
      </c>
      <c r="B111" s="2" t="s">
        <v>165</v>
      </c>
      <c r="C111" s="4">
        <v>6696582.4900000002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18">
        <v>0</v>
      </c>
      <c r="S111" s="4">
        <v>0</v>
      </c>
      <c r="T111" s="4">
        <v>0</v>
      </c>
      <c r="U111" s="7" t="s">
        <v>611</v>
      </c>
    </row>
    <row r="112" spans="1:21" ht="48" x14ac:dyDescent="0.25">
      <c r="A112" s="3" t="s">
        <v>402</v>
      </c>
      <c r="B112" s="2" t="s">
        <v>166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5364963.2299999995</v>
      </c>
      <c r="J112" s="4">
        <f>14277308.32+0</f>
        <v>14277308.32</v>
      </c>
      <c r="K112" s="4">
        <v>0</v>
      </c>
      <c r="L112" s="4">
        <v>8602530.0800000001</v>
      </c>
      <c r="M112" s="4">
        <v>3748761.6100000003</v>
      </c>
      <c r="N112" s="4">
        <v>4156684.7</v>
      </c>
      <c r="O112" s="4">
        <v>410777</v>
      </c>
      <c r="P112" s="4">
        <v>0</v>
      </c>
      <c r="Q112" s="4">
        <v>219053</v>
      </c>
      <c r="R112" s="18">
        <v>0</v>
      </c>
      <c r="S112" s="4">
        <v>0</v>
      </c>
      <c r="T112" s="4">
        <v>0</v>
      </c>
      <c r="U112" s="7" t="s">
        <v>611</v>
      </c>
    </row>
    <row r="113" spans="1:21" ht="48" x14ac:dyDescent="0.25">
      <c r="A113" s="3" t="s">
        <v>403</v>
      </c>
      <c r="B113" s="2" t="s">
        <v>47</v>
      </c>
      <c r="C113" s="4">
        <v>0</v>
      </c>
      <c r="D113" s="4">
        <v>3163603.86</v>
      </c>
      <c r="E113" s="4">
        <v>0</v>
      </c>
      <c r="F113" s="4">
        <v>0</v>
      </c>
      <c r="G113" s="4">
        <v>0</v>
      </c>
      <c r="H113" s="4">
        <v>0</v>
      </c>
      <c r="I113" s="4">
        <v>455109.82</v>
      </c>
      <c r="J113" s="4">
        <v>1211144.05</v>
      </c>
      <c r="K113" s="4">
        <v>729752.61999999988</v>
      </c>
      <c r="L113" s="4">
        <v>0</v>
      </c>
      <c r="M113" s="4">
        <v>318007.45</v>
      </c>
      <c r="N113" s="4">
        <v>352611.56</v>
      </c>
      <c r="O113" s="4">
        <v>410777</v>
      </c>
      <c r="P113" s="4">
        <v>96884</v>
      </c>
      <c r="Q113" s="4">
        <v>219053</v>
      </c>
      <c r="R113" s="18">
        <v>0</v>
      </c>
      <c r="S113" s="4">
        <v>0</v>
      </c>
      <c r="T113" s="4">
        <v>0</v>
      </c>
      <c r="U113" s="7" t="s">
        <v>611</v>
      </c>
    </row>
    <row r="114" spans="1:21" ht="48" x14ac:dyDescent="0.25">
      <c r="A114" s="3" t="s">
        <v>404</v>
      </c>
      <c r="B114" s="2" t="s">
        <v>48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60420.33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18">
        <v>0</v>
      </c>
      <c r="S114" s="4">
        <v>0</v>
      </c>
      <c r="T114" s="4">
        <v>0</v>
      </c>
      <c r="U114" s="7" t="s">
        <v>611</v>
      </c>
    </row>
    <row r="115" spans="1:21" ht="48" x14ac:dyDescent="0.25">
      <c r="A115" s="3" t="s">
        <v>405</v>
      </c>
      <c r="B115" s="2" t="s">
        <v>49</v>
      </c>
      <c r="C115" s="4">
        <v>0</v>
      </c>
      <c r="D115" s="4">
        <v>3873759.71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18">
        <v>0</v>
      </c>
      <c r="S115" s="4">
        <v>0</v>
      </c>
      <c r="T115" s="4">
        <v>0</v>
      </c>
      <c r="U115" s="7" t="s">
        <v>611</v>
      </c>
    </row>
    <row r="116" spans="1:21" ht="48" x14ac:dyDescent="0.25">
      <c r="A116" s="3" t="s">
        <v>406</v>
      </c>
      <c r="B116" s="2" t="s">
        <v>50</v>
      </c>
      <c r="C116" s="4">
        <v>0</v>
      </c>
      <c r="D116" s="4">
        <v>21581415.48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18">
        <v>0</v>
      </c>
      <c r="S116" s="4">
        <v>0</v>
      </c>
      <c r="T116" s="4">
        <v>0</v>
      </c>
      <c r="U116" s="7" t="s">
        <v>611</v>
      </c>
    </row>
    <row r="117" spans="1:21" ht="48" x14ac:dyDescent="0.25">
      <c r="A117" s="3" t="s">
        <v>407</v>
      </c>
      <c r="B117" s="2" t="s">
        <v>243</v>
      </c>
      <c r="C117" s="4">
        <v>0</v>
      </c>
      <c r="D117" s="4">
        <v>5313129.26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18">
        <v>0</v>
      </c>
      <c r="S117" s="4">
        <v>0</v>
      </c>
      <c r="T117" s="4">
        <v>0</v>
      </c>
      <c r="U117" s="7" t="s">
        <v>611</v>
      </c>
    </row>
    <row r="118" spans="1:21" ht="48" x14ac:dyDescent="0.25">
      <c r="A118" s="3" t="s">
        <v>408</v>
      </c>
      <c r="B118" s="2" t="s">
        <v>244</v>
      </c>
      <c r="C118" s="4">
        <v>0</v>
      </c>
      <c r="D118" s="4">
        <v>23260613.09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18">
        <v>0</v>
      </c>
      <c r="S118" s="4">
        <v>0</v>
      </c>
      <c r="T118" s="4">
        <v>0</v>
      </c>
      <c r="U118" s="7" t="s">
        <v>611</v>
      </c>
    </row>
    <row r="119" spans="1:21" ht="48" x14ac:dyDescent="0.25">
      <c r="A119" s="3" t="s">
        <v>409</v>
      </c>
      <c r="B119" s="2" t="s">
        <v>245</v>
      </c>
      <c r="C119" s="4">
        <v>0</v>
      </c>
      <c r="D119" s="4">
        <v>12694537.27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18">
        <v>0</v>
      </c>
      <c r="S119" s="4">
        <v>0</v>
      </c>
      <c r="T119" s="4">
        <v>0</v>
      </c>
      <c r="U119" s="7" t="s">
        <v>611</v>
      </c>
    </row>
    <row r="120" spans="1:21" ht="48" x14ac:dyDescent="0.25">
      <c r="A120" s="3" t="s">
        <v>410</v>
      </c>
      <c r="B120" s="2" t="s">
        <v>51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9314193.9600000009</v>
      </c>
      <c r="O120" s="4">
        <v>0</v>
      </c>
      <c r="P120" s="4">
        <v>0</v>
      </c>
      <c r="Q120" s="4">
        <v>0</v>
      </c>
      <c r="R120" s="18">
        <v>0</v>
      </c>
      <c r="S120" s="4">
        <v>0</v>
      </c>
      <c r="T120" s="4">
        <v>0</v>
      </c>
      <c r="U120" s="7" t="s">
        <v>611</v>
      </c>
    </row>
    <row r="121" spans="1:21" ht="48" x14ac:dyDescent="0.25">
      <c r="A121" s="3" t="s">
        <v>411</v>
      </c>
      <c r="B121" s="2" t="s">
        <v>52</v>
      </c>
      <c r="C121" s="4">
        <v>0</v>
      </c>
      <c r="D121" s="4">
        <v>12638366.75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18">
        <v>0</v>
      </c>
      <c r="S121" s="4">
        <v>0</v>
      </c>
      <c r="T121" s="4">
        <v>0</v>
      </c>
      <c r="U121" s="7" t="s">
        <v>611</v>
      </c>
    </row>
    <row r="122" spans="1:21" ht="48" x14ac:dyDescent="0.25">
      <c r="A122" s="3" t="s">
        <v>412</v>
      </c>
      <c r="B122" s="2" t="s">
        <v>53</v>
      </c>
      <c r="C122" s="4">
        <v>0</v>
      </c>
      <c r="D122" s="4">
        <v>4626155.3499999996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18">
        <v>0</v>
      </c>
      <c r="S122" s="4">
        <v>0</v>
      </c>
      <c r="T122" s="4">
        <v>0</v>
      </c>
      <c r="U122" s="7" t="s">
        <v>611</v>
      </c>
    </row>
    <row r="123" spans="1:21" ht="48" x14ac:dyDescent="0.25">
      <c r="A123" s="3" t="s">
        <v>413</v>
      </c>
      <c r="B123" s="2" t="s">
        <v>54</v>
      </c>
      <c r="C123" s="4">
        <v>0</v>
      </c>
      <c r="D123" s="4">
        <v>4626155.3499999996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18">
        <v>0</v>
      </c>
      <c r="S123" s="4">
        <v>0</v>
      </c>
      <c r="T123" s="4">
        <v>0</v>
      </c>
      <c r="U123" s="7" t="s">
        <v>611</v>
      </c>
    </row>
    <row r="124" spans="1:21" ht="48" x14ac:dyDescent="0.25">
      <c r="A124" s="3" t="s">
        <v>414</v>
      </c>
      <c r="B124" s="2" t="s">
        <v>246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5030239.51</v>
      </c>
      <c r="J124" s="4">
        <f>13386537.3+1180420</f>
        <v>14566957.300000001</v>
      </c>
      <c r="K124" s="4">
        <v>8065812.3500000006</v>
      </c>
      <c r="L124" s="4">
        <v>8065812.3500000006</v>
      </c>
      <c r="M124" s="4">
        <v>3514873.8100000005</v>
      </c>
      <c r="N124" s="4">
        <v>3897346.3000000003</v>
      </c>
      <c r="O124" s="19">
        <v>410777</v>
      </c>
      <c r="P124" s="19">
        <v>96884</v>
      </c>
      <c r="Q124" s="19">
        <v>219053</v>
      </c>
      <c r="R124" s="18">
        <v>0</v>
      </c>
      <c r="S124" s="4">
        <v>0</v>
      </c>
      <c r="T124" s="4">
        <v>0</v>
      </c>
      <c r="U124" s="7" t="s">
        <v>611</v>
      </c>
    </row>
    <row r="125" spans="1:21" ht="48" x14ac:dyDescent="0.25">
      <c r="A125" s="3" t="s">
        <v>415</v>
      </c>
      <c r="B125" s="2" t="s">
        <v>55</v>
      </c>
      <c r="C125" s="4">
        <v>0</v>
      </c>
      <c r="D125" s="4">
        <v>0</v>
      </c>
      <c r="E125" s="4">
        <v>0</v>
      </c>
      <c r="F125" s="4">
        <v>12855445.120000001</v>
      </c>
      <c r="G125" s="4">
        <v>14794857.269999998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18">
        <v>0</v>
      </c>
      <c r="S125" s="4">
        <v>0</v>
      </c>
      <c r="T125" s="4">
        <v>0</v>
      </c>
      <c r="U125" s="7" t="s">
        <v>611</v>
      </c>
    </row>
    <row r="126" spans="1:21" ht="48" x14ac:dyDescent="0.25">
      <c r="A126" s="3" t="s">
        <v>416</v>
      </c>
      <c r="B126" s="2" t="s">
        <v>56</v>
      </c>
      <c r="C126" s="4">
        <v>23438038.710000001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18">
        <v>0</v>
      </c>
      <c r="S126" s="4">
        <v>0</v>
      </c>
      <c r="T126" s="4">
        <v>0</v>
      </c>
      <c r="U126" s="7" t="s">
        <v>611</v>
      </c>
    </row>
    <row r="127" spans="1:21" ht="48" x14ac:dyDescent="0.25">
      <c r="A127" s="3" t="s">
        <v>417</v>
      </c>
      <c r="B127" s="2" t="s">
        <v>57</v>
      </c>
      <c r="C127" s="4">
        <v>26786329.960000001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18205079.590000004</v>
      </c>
      <c r="J127" s="4">
        <f>48447589.09+1180420</f>
        <v>49628009.090000004</v>
      </c>
      <c r="K127" s="4">
        <v>0</v>
      </c>
      <c r="L127" s="4">
        <v>0</v>
      </c>
      <c r="M127" s="4">
        <v>12720777.459999999</v>
      </c>
      <c r="N127" s="4">
        <v>14104994.289999999</v>
      </c>
      <c r="O127" s="4">
        <v>0</v>
      </c>
      <c r="P127" s="4">
        <v>0</v>
      </c>
      <c r="Q127" s="4">
        <v>0</v>
      </c>
      <c r="R127" s="18">
        <v>0</v>
      </c>
      <c r="S127" s="4">
        <v>0</v>
      </c>
      <c r="T127" s="4">
        <v>0</v>
      </c>
      <c r="U127" s="7" t="s">
        <v>611</v>
      </c>
    </row>
    <row r="128" spans="1:21" ht="48" x14ac:dyDescent="0.25">
      <c r="A128" s="3" t="s">
        <v>418</v>
      </c>
      <c r="B128" s="2" t="s">
        <v>247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7562352.9399999995</v>
      </c>
      <c r="J128" s="4">
        <f>20125029.72+1180420</f>
        <v>21305449.719999999</v>
      </c>
      <c r="K128" s="4">
        <v>12125967.270000001</v>
      </c>
      <c r="L128" s="4">
        <v>12125967.270000001</v>
      </c>
      <c r="M128" s="4">
        <v>5284185.0200000005</v>
      </c>
      <c r="N128" s="4">
        <v>0</v>
      </c>
      <c r="O128" s="4">
        <v>410777</v>
      </c>
      <c r="P128" s="4">
        <v>96884</v>
      </c>
      <c r="Q128" s="4">
        <v>219053</v>
      </c>
      <c r="R128" s="18">
        <v>0</v>
      </c>
      <c r="S128" s="4">
        <v>0</v>
      </c>
      <c r="T128" s="4">
        <v>0</v>
      </c>
      <c r="U128" s="7" t="s">
        <v>611</v>
      </c>
    </row>
    <row r="129" spans="1:21" ht="48" x14ac:dyDescent="0.25">
      <c r="A129" s="3" t="s">
        <v>419</v>
      </c>
      <c r="B129" s="2" t="s">
        <v>248</v>
      </c>
      <c r="C129" s="4">
        <v>0</v>
      </c>
      <c r="D129" s="4">
        <v>10889357.210000001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18">
        <v>0</v>
      </c>
      <c r="S129" s="4">
        <v>0</v>
      </c>
      <c r="T129" s="4">
        <v>0</v>
      </c>
      <c r="U129" s="7" t="s">
        <v>611</v>
      </c>
    </row>
    <row r="130" spans="1:21" ht="48" x14ac:dyDescent="0.25">
      <c r="A130" s="3" t="s">
        <v>420</v>
      </c>
      <c r="B130" s="2" t="s">
        <v>249</v>
      </c>
      <c r="C130" s="4">
        <v>0</v>
      </c>
      <c r="D130" s="4">
        <v>6965244.2400000002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18">
        <v>0</v>
      </c>
      <c r="S130" s="4">
        <v>0</v>
      </c>
      <c r="T130" s="4">
        <v>0</v>
      </c>
      <c r="U130" s="7" t="s">
        <v>611</v>
      </c>
    </row>
    <row r="131" spans="1:21" ht="48" x14ac:dyDescent="0.25">
      <c r="A131" s="3" t="s">
        <v>421</v>
      </c>
      <c r="B131" s="2" t="s">
        <v>58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219053</v>
      </c>
      <c r="R131" s="18">
        <v>0</v>
      </c>
      <c r="S131" s="4">
        <v>0</v>
      </c>
      <c r="T131" s="4">
        <v>0</v>
      </c>
      <c r="U131" s="7" t="s">
        <v>611</v>
      </c>
    </row>
    <row r="132" spans="1:21" ht="48" x14ac:dyDescent="0.25">
      <c r="A132" s="3" t="s">
        <v>422</v>
      </c>
      <c r="B132" s="2" t="s">
        <v>59</v>
      </c>
      <c r="C132" s="4">
        <v>0</v>
      </c>
      <c r="D132" s="4">
        <v>8445638.7300000004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18">
        <v>0</v>
      </c>
      <c r="S132" s="4">
        <v>0</v>
      </c>
      <c r="T132" s="4">
        <v>0</v>
      </c>
      <c r="U132" s="7" t="s">
        <v>611</v>
      </c>
    </row>
    <row r="133" spans="1:21" ht="48" x14ac:dyDescent="0.25">
      <c r="A133" s="3" t="s">
        <v>423</v>
      </c>
      <c r="B133" s="2" t="s">
        <v>60</v>
      </c>
      <c r="C133" s="4">
        <v>0</v>
      </c>
      <c r="D133" s="4">
        <v>12450195.51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18">
        <v>0</v>
      </c>
      <c r="S133" s="4">
        <v>0</v>
      </c>
      <c r="T133" s="4">
        <v>0</v>
      </c>
      <c r="U133" s="7" t="s">
        <v>611</v>
      </c>
    </row>
    <row r="134" spans="1:21" ht="48" x14ac:dyDescent="0.25">
      <c r="A134" s="3" t="s">
        <v>424</v>
      </c>
      <c r="B134" s="2" t="s">
        <v>61</v>
      </c>
      <c r="C134" s="4">
        <v>0</v>
      </c>
      <c r="D134" s="4">
        <v>17679670.82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18">
        <v>0</v>
      </c>
      <c r="S134" s="4">
        <v>0</v>
      </c>
      <c r="T134" s="4">
        <v>0</v>
      </c>
      <c r="U134" s="7" t="s">
        <v>611</v>
      </c>
    </row>
    <row r="135" spans="1:21" ht="48" x14ac:dyDescent="0.25">
      <c r="A135" s="3" t="s">
        <v>425</v>
      </c>
      <c r="B135" s="2" t="s">
        <v>62</v>
      </c>
      <c r="C135" s="4">
        <v>0</v>
      </c>
      <c r="D135" s="4">
        <v>3826115.07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18">
        <v>0</v>
      </c>
      <c r="S135" s="4">
        <v>0</v>
      </c>
      <c r="T135" s="4">
        <v>0</v>
      </c>
      <c r="U135" s="7" t="s">
        <v>611</v>
      </c>
    </row>
    <row r="136" spans="1:21" ht="48" x14ac:dyDescent="0.25">
      <c r="A136" s="3" t="s">
        <v>426</v>
      </c>
      <c r="B136" s="2" t="s">
        <v>63</v>
      </c>
      <c r="C136" s="4">
        <v>0</v>
      </c>
      <c r="D136" s="4">
        <v>3928927.18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18">
        <v>0</v>
      </c>
      <c r="S136" s="4">
        <v>0</v>
      </c>
      <c r="T136" s="4">
        <v>0</v>
      </c>
      <c r="U136" s="7" t="s">
        <v>611</v>
      </c>
    </row>
    <row r="137" spans="1:21" ht="48" x14ac:dyDescent="0.25">
      <c r="A137" s="3" t="s">
        <v>427</v>
      </c>
      <c r="B137" s="2" t="s">
        <v>64</v>
      </c>
      <c r="C137" s="4">
        <v>0</v>
      </c>
      <c r="D137" s="4">
        <v>5363883.34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18">
        <v>0</v>
      </c>
      <c r="S137" s="4">
        <v>0</v>
      </c>
      <c r="T137" s="4">
        <v>0</v>
      </c>
      <c r="U137" s="7" t="s">
        <v>611</v>
      </c>
    </row>
    <row r="138" spans="1:21" ht="48" x14ac:dyDescent="0.25">
      <c r="A138" s="3" t="s">
        <v>428</v>
      </c>
      <c r="B138" s="2" t="s">
        <v>211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5009183.3899999997</v>
      </c>
      <c r="J138" s="4">
        <v>0</v>
      </c>
      <c r="K138" s="4">
        <v>0</v>
      </c>
      <c r="L138" s="4">
        <v>0</v>
      </c>
      <c r="M138" s="4">
        <v>3500160.86</v>
      </c>
      <c r="N138" s="4">
        <v>3881032.37</v>
      </c>
      <c r="O138" s="4">
        <v>0</v>
      </c>
      <c r="P138" s="4">
        <v>0</v>
      </c>
      <c r="Q138" s="4">
        <v>0</v>
      </c>
      <c r="R138" s="18">
        <v>0</v>
      </c>
      <c r="S138" s="4">
        <v>0</v>
      </c>
      <c r="T138" s="4">
        <v>0</v>
      </c>
      <c r="U138" s="7" t="s">
        <v>611</v>
      </c>
    </row>
    <row r="139" spans="1:21" ht="48" x14ac:dyDescent="0.25">
      <c r="A139" s="3" t="s">
        <v>429</v>
      </c>
      <c r="B139" s="2" t="s">
        <v>65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6632908.1299999999</v>
      </c>
      <c r="J139" s="4">
        <f>17651579.39+1180420</f>
        <v>18831999.390000001</v>
      </c>
      <c r="K139" s="4">
        <v>10635635.18</v>
      </c>
      <c r="L139" s="4">
        <v>10635635.18</v>
      </c>
      <c r="M139" s="4">
        <v>4634736.58</v>
      </c>
      <c r="N139" s="4">
        <v>5139067.42</v>
      </c>
      <c r="O139" s="4">
        <v>410777</v>
      </c>
      <c r="P139" s="4">
        <v>96884</v>
      </c>
      <c r="Q139" s="4">
        <v>219053</v>
      </c>
      <c r="R139" s="18">
        <v>0</v>
      </c>
      <c r="S139" s="4">
        <v>0</v>
      </c>
      <c r="T139" s="4">
        <v>0</v>
      </c>
      <c r="U139" s="7" t="s">
        <v>611</v>
      </c>
    </row>
    <row r="140" spans="1:21" ht="48" x14ac:dyDescent="0.25">
      <c r="A140" s="3" t="s">
        <v>430</v>
      </c>
      <c r="B140" s="2" t="s">
        <v>66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4606190.2699999996</v>
      </c>
      <c r="N140" s="4">
        <v>0</v>
      </c>
      <c r="O140" s="4">
        <v>0</v>
      </c>
      <c r="P140" s="4">
        <v>0</v>
      </c>
      <c r="Q140" s="4">
        <v>0</v>
      </c>
      <c r="R140" s="18">
        <v>0</v>
      </c>
      <c r="S140" s="4">
        <v>0</v>
      </c>
      <c r="T140" s="4">
        <v>0</v>
      </c>
      <c r="U140" s="7" t="s">
        <v>611</v>
      </c>
    </row>
    <row r="141" spans="1:21" ht="48" x14ac:dyDescent="0.25">
      <c r="A141" s="3" t="s">
        <v>431</v>
      </c>
      <c r="B141" s="2" t="s">
        <v>281</v>
      </c>
      <c r="C141" s="4">
        <v>0</v>
      </c>
      <c r="D141" s="4">
        <v>3083879.25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18">
        <v>0</v>
      </c>
      <c r="S141" s="4">
        <v>0</v>
      </c>
      <c r="T141" s="4">
        <v>0</v>
      </c>
      <c r="U141" s="7" t="s">
        <v>611</v>
      </c>
    </row>
    <row r="142" spans="1:21" ht="48" x14ac:dyDescent="0.25">
      <c r="A142" s="3" t="s">
        <v>432</v>
      </c>
      <c r="B142" s="2" t="s">
        <v>282</v>
      </c>
      <c r="C142" s="4">
        <v>0</v>
      </c>
      <c r="D142" s="4">
        <v>2613456.9900000002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18">
        <v>0</v>
      </c>
      <c r="S142" s="4">
        <v>0</v>
      </c>
      <c r="T142" s="4">
        <v>0</v>
      </c>
      <c r="U142" s="7" t="s">
        <v>611</v>
      </c>
    </row>
    <row r="143" spans="1:21" ht="48" x14ac:dyDescent="0.25">
      <c r="A143" s="3" t="s">
        <v>433</v>
      </c>
      <c r="B143" s="2" t="s">
        <v>167</v>
      </c>
      <c r="C143" s="4">
        <v>3348291.24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5214251.7300000004</v>
      </c>
      <c r="J143" s="4">
        <v>0</v>
      </c>
      <c r="K143" s="4">
        <v>8360869.4800000004</v>
      </c>
      <c r="L143" s="4">
        <v>8360869.4800000004</v>
      </c>
      <c r="M143" s="4">
        <v>0</v>
      </c>
      <c r="N143" s="4">
        <v>4039915.93</v>
      </c>
      <c r="O143" s="4">
        <v>0</v>
      </c>
      <c r="P143" s="4">
        <v>96884</v>
      </c>
      <c r="Q143" s="4">
        <v>219053</v>
      </c>
      <c r="R143" s="18">
        <v>0</v>
      </c>
      <c r="S143" s="4">
        <v>0</v>
      </c>
      <c r="T143" s="4">
        <v>0</v>
      </c>
      <c r="U143" s="7" t="s">
        <v>611</v>
      </c>
    </row>
    <row r="144" spans="1:21" ht="48" x14ac:dyDescent="0.25">
      <c r="A144" s="3" t="s">
        <v>434</v>
      </c>
      <c r="B144" s="2" t="s">
        <v>168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f>12261881.79+1180420</f>
        <v>13442301.789999999</v>
      </c>
      <c r="K144" s="4">
        <v>0</v>
      </c>
      <c r="L144" s="4">
        <v>0</v>
      </c>
      <c r="M144" s="4">
        <v>0</v>
      </c>
      <c r="N144" s="4">
        <v>0</v>
      </c>
      <c r="O144" s="4">
        <v>410777</v>
      </c>
      <c r="P144" s="4">
        <v>0</v>
      </c>
      <c r="Q144" s="4">
        <v>0</v>
      </c>
      <c r="R144" s="18">
        <v>0</v>
      </c>
      <c r="S144" s="4">
        <v>0</v>
      </c>
      <c r="T144" s="4">
        <v>0</v>
      </c>
      <c r="U144" s="7" t="s">
        <v>611</v>
      </c>
    </row>
    <row r="145" spans="1:21" ht="48" x14ac:dyDescent="0.25">
      <c r="A145" s="3" t="s">
        <v>435</v>
      </c>
      <c r="B145" s="2" t="s">
        <v>67</v>
      </c>
      <c r="C145" s="4">
        <v>0</v>
      </c>
      <c r="D145" s="4">
        <v>5050732.6899999995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18">
        <v>0</v>
      </c>
      <c r="S145" s="4">
        <v>0</v>
      </c>
      <c r="T145" s="4">
        <v>0</v>
      </c>
      <c r="U145" s="7" t="s">
        <v>611</v>
      </c>
    </row>
    <row r="146" spans="1:21" ht="48" x14ac:dyDescent="0.25">
      <c r="A146" s="3" t="s">
        <v>436</v>
      </c>
      <c r="B146" s="2" t="s">
        <v>169</v>
      </c>
      <c r="C146" s="4">
        <v>0</v>
      </c>
      <c r="D146" s="4">
        <v>10341393.74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18">
        <v>0</v>
      </c>
      <c r="S146" s="4">
        <v>0</v>
      </c>
      <c r="T146" s="4">
        <v>0</v>
      </c>
      <c r="U146" s="7" t="s">
        <v>611</v>
      </c>
    </row>
    <row r="147" spans="1:21" ht="48" x14ac:dyDescent="0.25">
      <c r="A147" s="3" t="s">
        <v>437</v>
      </c>
      <c r="B147" s="2" t="s">
        <v>68</v>
      </c>
      <c r="C147" s="4">
        <v>0</v>
      </c>
      <c r="D147" s="4">
        <v>14845065.700000001</v>
      </c>
      <c r="E147" s="4">
        <v>0</v>
      </c>
      <c r="F147" s="4">
        <v>0</v>
      </c>
      <c r="G147" s="4">
        <v>0</v>
      </c>
      <c r="H147" s="4">
        <v>0</v>
      </c>
      <c r="I147" s="4">
        <v>3292079.3200000003</v>
      </c>
      <c r="J147" s="4">
        <f>8760923.29+1180420</f>
        <v>9941343.2899999991</v>
      </c>
      <c r="K147" s="4">
        <v>5278733.5200000005</v>
      </c>
      <c r="L147" s="4">
        <v>5278733.5200000005</v>
      </c>
      <c r="M147" s="4">
        <v>2300336.46</v>
      </c>
      <c r="N147" s="4">
        <v>0</v>
      </c>
      <c r="O147" s="4">
        <v>410777</v>
      </c>
      <c r="P147" s="4">
        <v>96884</v>
      </c>
      <c r="Q147" s="4">
        <v>219053</v>
      </c>
      <c r="R147" s="18">
        <v>0</v>
      </c>
      <c r="S147" s="4">
        <v>0</v>
      </c>
      <c r="T147" s="4">
        <v>0</v>
      </c>
      <c r="U147" s="7" t="s">
        <v>611</v>
      </c>
    </row>
    <row r="148" spans="1:21" ht="48" x14ac:dyDescent="0.25">
      <c r="A148" s="3" t="s">
        <v>438</v>
      </c>
      <c r="B148" s="2" t="s">
        <v>69</v>
      </c>
      <c r="C148" s="4">
        <v>0</v>
      </c>
      <c r="D148" s="4">
        <v>10351424.189999999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18">
        <v>0</v>
      </c>
      <c r="S148" s="4">
        <v>0</v>
      </c>
      <c r="T148" s="4">
        <v>0</v>
      </c>
      <c r="U148" s="7" t="s">
        <v>611</v>
      </c>
    </row>
    <row r="149" spans="1:21" ht="48" x14ac:dyDescent="0.25">
      <c r="A149" s="3" t="s">
        <v>439</v>
      </c>
      <c r="B149" s="2" t="s">
        <v>70</v>
      </c>
      <c r="C149" s="4">
        <v>0</v>
      </c>
      <c r="D149" s="4">
        <v>8069597.1699999999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18">
        <v>0</v>
      </c>
      <c r="S149" s="4">
        <v>0</v>
      </c>
      <c r="T149" s="4">
        <v>0</v>
      </c>
      <c r="U149" s="7" t="s">
        <v>611</v>
      </c>
    </row>
    <row r="150" spans="1:21" ht="48" x14ac:dyDescent="0.25">
      <c r="A150" s="3" t="s">
        <v>440</v>
      </c>
      <c r="B150" s="2" t="s">
        <v>190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4546177.5200000005</v>
      </c>
      <c r="J150" s="4">
        <f>12098345.37+1180420</f>
        <v>13278765.369999999</v>
      </c>
      <c r="K150" s="4">
        <v>7289635.9500000002</v>
      </c>
      <c r="L150" s="4">
        <v>7289635.9500000002</v>
      </c>
      <c r="M150" s="4">
        <v>3176636.08</v>
      </c>
      <c r="N150" s="4">
        <v>3522303.08</v>
      </c>
      <c r="O150" s="4">
        <v>410777</v>
      </c>
      <c r="P150" s="4">
        <v>96884</v>
      </c>
      <c r="Q150" s="4">
        <v>219053</v>
      </c>
      <c r="R150" s="18">
        <v>0</v>
      </c>
      <c r="S150" s="4">
        <v>0</v>
      </c>
      <c r="T150" s="4">
        <v>0</v>
      </c>
      <c r="U150" s="7" t="s">
        <v>611</v>
      </c>
    </row>
    <row r="151" spans="1:21" ht="48" x14ac:dyDescent="0.25">
      <c r="A151" s="3" t="s">
        <v>441</v>
      </c>
      <c r="B151" s="2" t="s">
        <v>191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3093762.66</v>
      </c>
      <c r="J151" s="4">
        <f>8233160.5+1180420</f>
        <v>9413580.5</v>
      </c>
      <c r="K151" s="4">
        <v>4960739.74</v>
      </c>
      <c r="L151" s="4">
        <v>4960739.74</v>
      </c>
      <c r="M151" s="4">
        <v>2161762.94</v>
      </c>
      <c r="N151" s="4">
        <v>2396996.09</v>
      </c>
      <c r="O151" s="4">
        <v>410777</v>
      </c>
      <c r="P151" s="4">
        <v>96884</v>
      </c>
      <c r="Q151" s="4">
        <v>219053</v>
      </c>
      <c r="R151" s="18">
        <v>0</v>
      </c>
      <c r="S151" s="4">
        <v>0</v>
      </c>
      <c r="T151" s="4">
        <v>0</v>
      </c>
      <c r="U151" s="7" t="s">
        <v>611</v>
      </c>
    </row>
    <row r="152" spans="1:21" ht="48" x14ac:dyDescent="0.25">
      <c r="A152" s="3" t="s">
        <v>442</v>
      </c>
      <c r="B152" s="2" t="s">
        <v>192</v>
      </c>
      <c r="C152" s="4">
        <v>0</v>
      </c>
      <c r="D152" s="4">
        <v>0</v>
      </c>
      <c r="E152" s="4">
        <v>0</v>
      </c>
      <c r="F152" s="4">
        <v>6180927.9399999995</v>
      </c>
      <c r="G152" s="4">
        <v>7113401.8099999996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18">
        <v>0</v>
      </c>
      <c r="S152" s="4">
        <v>0</v>
      </c>
      <c r="T152" s="4">
        <v>0</v>
      </c>
      <c r="U152" s="7" t="s">
        <v>611</v>
      </c>
    </row>
    <row r="153" spans="1:21" ht="48" x14ac:dyDescent="0.25">
      <c r="A153" s="3" t="s">
        <v>443</v>
      </c>
      <c r="B153" s="2" t="s">
        <v>283</v>
      </c>
      <c r="C153" s="4">
        <v>0</v>
      </c>
      <c r="D153" s="4">
        <v>9390222.5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18">
        <v>0</v>
      </c>
      <c r="S153" s="4">
        <v>0</v>
      </c>
      <c r="T153" s="4">
        <v>0</v>
      </c>
      <c r="U153" s="7" t="s">
        <v>611</v>
      </c>
    </row>
    <row r="154" spans="1:21" ht="48" x14ac:dyDescent="0.25">
      <c r="A154" s="3" t="s">
        <v>444</v>
      </c>
      <c r="B154" s="2" t="s">
        <v>71</v>
      </c>
      <c r="C154" s="4">
        <v>16741456.220000001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13138564.030000001</v>
      </c>
      <c r="J154" s="4">
        <f>34964513.53+3541260</f>
        <v>38505773.530000001</v>
      </c>
      <c r="K154" s="4">
        <v>21067225.869999997</v>
      </c>
      <c r="L154" s="4">
        <v>21067225.869999997</v>
      </c>
      <c r="M154" s="4">
        <v>9180555.8200000003</v>
      </c>
      <c r="N154" s="4">
        <v>10179541.91</v>
      </c>
      <c r="O154" s="4">
        <v>410777</v>
      </c>
      <c r="P154" s="4">
        <v>96884</v>
      </c>
      <c r="Q154" s="4">
        <v>219053</v>
      </c>
      <c r="R154" s="18">
        <v>0</v>
      </c>
      <c r="S154" s="4">
        <v>0</v>
      </c>
      <c r="T154" s="4">
        <v>0</v>
      </c>
      <c r="U154" s="7" t="s">
        <v>611</v>
      </c>
    </row>
    <row r="155" spans="1:21" ht="48" x14ac:dyDescent="0.25">
      <c r="A155" s="3" t="s">
        <v>445</v>
      </c>
      <c r="B155" s="2" t="s">
        <v>72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f>10034497.45+1180420</f>
        <v>11214917.449999999</v>
      </c>
      <c r="K155" s="4">
        <v>6046102.2599999998</v>
      </c>
      <c r="L155" s="4">
        <v>6046102.2599999998</v>
      </c>
      <c r="M155" s="4">
        <v>2634736.04</v>
      </c>
      <c r="N155" s="4">
        <v>2921435.97</v>
      </c>
      <c r="O155" s="4">
        <v>410777</v>
      </c>
      <c r="P155" s="4">
        <v>96884</v>
      </c>
      <c r="Q155" s="4">
        <v>219053</v>
      </c>
      <c r="R155" s="18">
        <v>0</v>
      </c>
      <c r="S155" s="4">
        <v>0</v>
      </c>
      <c r="T155" s="4">
        <v>0</v>
      </c>
      <c r="U155" s="7" t="s">
        <v>611</v>
      </c>
    </row>
    <row r="156" spans="1:21" ht="48" x14ac:dyDescent="0.25">
      <c r="A156" s="3" t="s">
        <v>446</v>
      </c>
      <c r="B156" s="2" t="s">
        <v>250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410777</v>
      </c>
      <c r="P156" s="4">
        <v>0</v>
      </c>
      <c r="Q156" s="4">
        <v>0</v>
      </c>
      <c r="R156" s="18">
        <v>0</v>
      </c>
      <c r="S156" s="4">
        <v>0</v>
      </c>
      <c r="T156" s="4">
        <v>0</v>
      </c>
      <c r="U156" s="7" t="s">
        <v>611</v>
      </c>
    </row>
    <row r="157" spans="1:21" ht="48" x14ac:dyDescent="0.25">
      <c r="A157" s="3" t="s">
        <v>447</v>
      </c>
      <c r="B157" s="2" t="s">
        <v>251</v>
      </c>
      <c r="C157" s="4">
        <v>9618206.790000001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18">
        <v>0</v>
      </c>
      <c r="S157" s="4">
        <v>0</v>
      </c>
      <c r="T157" s="4">
        <v>0</v>
      </c>
      <c r="U157" s="7" t="s">
        <v>611</v>
      </c>
    </row>
    <row r="158" spans="1:21" ht="48" x14ac:dyDescent="0.25">
      <c r="A158" s="3" t="s">
        <v>448</v>
      </c>
      <c r="B158" s="2" t="s">
        <v>252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13063434.230000002</v>
      </c>
      <c r="L158" s="4">
        <v>0</v>
      </c>
      <c r="M158" s="4">
        <v>0</v>
      </c>
      <c r="N158" s="4">
        <v>6312163.5999999996</v>
      </c>
      <c r="O158" s="4">
        <v>410777</v>
      </c>
      <c r="P158" s="4">
        <v>96884</v>
      </c>
      <c r="Q158" s="4">
        <v>0</v>
      </c>
      <c r="R158" s="18">
        <v>0</v>
      </c>
      <c r="S158" s="4">
        <v>0</v>
      </c>
      <c r="T158" s="4">
        <v>0</v>
      </c>
      <c r="U158" s="7" t="s">
        <v>611</v>
      </c>
    </row>
    <row r="159" spans="1:21" ht="48" x14ac:dyDescent="0.25">
      <c r="A159" s="3" t="s">
        <v>449</v>
      </c>
      <c r="B159" s="2" t="s">
        <v>253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4637268.1499999994</v>
      </c>
      <c r="J159" s="4">
        <f>12340756.9+1180420</f>
        <v>13521176.9</v>
      </c>
      <c r="K159" s="4">
        <v>7435696.5599999996</v>
      </c>
      <c r="L159" s="4">
        <v>7435696.5599999996</v>
      </c>
      <c r="M159" s="4">
        <v>3240285.53</v>
      </c>
      <c r="N159" s="4">
        <v>3592878.5900000003</v>
      </c>
      <c r="O159" s="4">
        <v>410777</v>
      </c>
      <c r="P159" s="4">
        <v>96884</v>
      </c>
      <c r="Q159" s="4">
        <v>219053</v>
      </c>
      <c r="R159" s="18">
        <v>0</v>
      </c>
      <c r="S159" s="4">
        <v>0</v>
      </c>
      <c r="T159" s="4">
        <v>0</v>
      </c>
      <c r="U159" s="7" t="s">
        <v>611</v>
      </c>
    </row>
    <row r="160" spans="1:21" ht="48" x14ac:dyDescent="0.25">
      <c r="A160" s="3" t="s">
        <v>450</v>
      </c>
      <c r="B160" s="2" t="s">
        <v>73</v>
      </c>
      <c r="C160" s="4">
        <v>0</v>
      </c>
      <c r="D160" s="4">
        <v>6142647.4499999993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18">
        <v>0</v>
      </c>
      <c r="S160" s="4">
        <v>0</v>
      </c>
      <c r="T160" s="4">
        <v>0</v>
      </c>
      <c r="U160" s="7" t="s">
        <v>611</v>
      </c>
    </row>
    <row r="161" spans="1:21" ht="48" x14ac:dyDescent="0.25">
      <c r="A161" s="3" t="s">
        <v>451</v>
      </c>
      <c r="B161" s="2" t="s">
        <v>74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833891.19000000006</v>
      </c>
      <c r="J161" s="4">
        <f>2219161.85+1180420</f>
        <v>3399581.85</v>
      </c>
      <c r="K161" s="4">
        <v>1337115.2399999998</v>
      </c>
      <c r="L161" s="4">
        <v>1337115.2399999998</v>
      </c>
      <c r="M161" s="4">
        <v>582680.47</v>
      </c>
      <c r="N161" s="4">
        <v>0</v>
      </c>
      <c r="O161" s="4">
        <v>0</v>
      </c>
      <c r="P161" s="4">
        <v>0</v>
      </c>
      <c r="Q161" s="4">
        <v>0</v>
      </c>
      <c r="R161" s="18">
        <v>0</v>
      </c>
      <c r="S161" s="4">
        <v>0</v>
      </c>
      <c r="T161" s="4">
        <v>0</v>
      </c>
      <c r="U161" s="7" t="s">
        <v>611</v>
      </c>
    </row>
    <row r="162" spans="1:21" ht="48" x14ac:dyDescent="0.25">
      <c r="A162" s="3" t="s">
        <v>452</v>
      </c>
      <c r="B162" s="2" t="s">
        <v>75</v>
      </c>
      <c r="C162" s="4">
        <v>0</v>
      </c>
      <c r="D162" s="4">
        <v>6966548.5999999996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18">
        <v>0</v>
      </c>
      <c r="S162" s="4">
        <v>0</v>
      </c>
      <c r="T162" s="4">
        <v>0</v>
      </c>
      <c r="U162" s="7" t="s">
        <v>611</v>
      </c>
    </row>
    <row r="163" spans="1:21" ht="48" x14ac:dyDescent="0.25">
      <c r="A163" s="3" t="s">
        <v>453</v>
      </c>
      <c r="B163" s="2" t="s">
        <v>76</v>
      </c>
      <c r="C163" s="4">
        <v>0</v>
      </c>
      <c r="D163" s="4">
        <v>3621293.29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18">
        <v>0</v>
      </c>
      <c r="S163" s="4">
        <v>0</v>
      </c>
      <c r="T163" s="4">
        <v>0</v>
      </c>
      <c r="U163" s="7" t="s">
        <v>611</v>
      </c>
    </row>
    <row r="164" spans="1:21" ht="48" x14ac:dyDescent="0.25">
      <c r="A164" s="3" t="s">
        <v>454</v>
      </c>
      <c r="B164" s="2" t="s">
        <v>77</v>
      </c>
      <c r="C164" s="4">
        <v>0</v>
      </c>
      <c r="D164" s="4">
        <v>3624503.0400000005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410777</v>
      </c>
      <c r="P164" s="4">
        <v>96884</v>
      </c>
      <c r="Q164" s="4">
        <v>219053</v>
      </c>
      <c r="R164" s="18">
        <v>0</v>
      </c>
      <c r="S164" s="4">
        <v>0</v>
      </c>
      <c r="T164" s="4">
        <v>0</v>
      </c>
      <c r="U164" s="7" t="s">
        <v>611</v>
      </c>
    </row>
    <row r="165" spans="1:21" ht="48" x14ac:dyDescent="0.25">
      <c r="A165" s="3" t="s">
        <v>455</v>
      </c>
      <c r="B165" s="2" t="s">
        <v>78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3648659</v>
      </c>
      <c r="K165" s="4">
        <v>2198432.5099999998</v>
      </c>
      <c r="L165" s="4">
        <v>2198432.5099999998</v>
      </c>
      <c r="M165" s="4">
        <v>958020.41</v>
      </c>
      <c r="N165" s="4">
        <v>0</v>
      </c>
      <c r="O165" s="4">
        <v>410777</v>
      </c>
      <c r="P165" s="4">
        <v>96884</v>
      </c>
      <c r="Q165" s="4">
        <v>219053</v>
      </c>
      <c r="R165" s="18">
        <v>0</v>
      </c>
      <c r="S165" s="4">
        <v>0</v>
      </c>
      <c r="T165" s="4">
        <v>0</v>
      </c>
      <c r="U165" s="7" t="s">
        <v>611</v>
      </c>
    </row>
    <row r="166" spans="1:21" ht="48" x14ac:dyDescent="0.25">
      <c r="A166" s="3" t="s">
        <v>456</v>
      </c>
      <c r="B166" s="2" t="s">
        <v>170</v>
      </c>
      <c r="C166" s="4">
        <v>0</v>
      </c>
      <c r="D166" s="4">
        <v>8554023.0999999996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9606318.2799999993</v>
      </c>
      <c r="K166" s="4">
        <v>5788110.7599999998</v>
      </c>
      <c r="L166" s="4">
        <v>5788110.7599999998</v>
      </c>
      <c r="M166" s="4">
        <v>0</v>
      </c>
      <c r="N166" s="4">
        <v>2796776.21</v>
      </c>
      <c r="O166" s="4">
        <v>410777</v>
      </c>
      <c r="P166" s="4">
        <v>96884</v>
      </c>
      <c r="Q166" s="4">
        <v>219053</v>
      </c>
      <c r="R166" s="18">
        <v>0</v>
      </c>
      <c r="S166" s="4">
        <v>0</v>
      </c>
      <c r="T166" s="4">
        <v>0</v>
      </c>
      <c r="U166" s="7" t="s">
        <v>611</v>
      </c>
    </row>
    <row r="167" spans="1:21" ht="48" x14ac:dyDescent="0.25">
      <c r="A167" s="3" t="s">
        <v>457</v>
      </c>
      <c r="B167" s="2" t="s">
        <v>79</v>
      </c>
      <c r="C167" s="4">
        <v>0</v>
      </c>
      <c r="D167" s="4">
        <v>3911875.42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18">
        <v>0</v>
      </c>
      <c r="S167" s="4">
        <v>0</v>
      </c>
      <c r="T167" s="4">
        <v>0</v>
      </c>
      <c r="U167" s="7" t="s">
        <v>611</v>
      </c>
    </row>
    <row r="168" spans="1:21" ht="48" x14ac:dyDescent="0.25">
      <c r="A168" s="3" t="s">
        <v>458</v>
      </c>
      <c r="B168" s="2" t="s">
        <v>80</v>
      </c>
      <c r="C168" s="4">
        <v>0</v>
      </c>
      <c r="D168" s="4">
        <v>0</v>
      </c>
      <c r="E168" s="4">
        <v>0</v>
      </c>
      <c r="F168" s="4">
        <v>23566709.109999999</v>
      </c>
      <c r="G168" s="4">
        <v>27122055.630000003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18">
        <v>0</v>
      </c>
      <c r="S168" s="4">
        <v>0</v>
      </c>
      <c r="T168" s="4">
        <v>0</v>
      </c>
      <c r="U168" s="7" t="s">
        <v>611</v>
      </c>
    </row>
    <row r="169" spans="1:21" ht="48" x14ac:dyDescent="0.25">
      <c r="A169" s="3" t="s">
        <v>459</v>
      </c>
      <c r="B169" s="2" t="s">
        <v>81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6991320</v>
      </c>
      <c r="J169" s="4">
        <f>18605389.59+1180420</f>
        <v>19785809.59</v>
      </c>
      <c r="K169" s="4">
        <v>11210336</v>
      </c>
      <c r="L169" s="4">
        <v>0</v>
      </c>
      <c r="M169" s="4">
        <v>4885176.4300000006</v>
      </c>
      <c r="N169" s="4">
        <v>5416758.9900000002</v>
      </c>
      <c r="O169" s="4">
        <v>410777</v>
      </c>
      <c r="P169" s="4">
        <v>96884</v>
      </c>
      <c r="Q169" s="4">
        <v>0</v>
      </c>
      <c r="R169" s="18">
        <v>0</v>
      </c>
      <c r="S169" s="4">
        <v>0</v>
      </c>
      <c r="T169" s="4">
        <v>0</v>
      </c>
      <c r="U169" s="7" t="s">
        <v>611</v>
      </c>
    </row>
    <row r="170" spans="1:21" ht="48" x14ac:dyDescent="0.25">
      <c r="A170" s="3" t="s">
        <v>460</v>
      </c>
      <c r="B170" s="2" t="s">
        <v>171</v>
      </c>
      <c r="C170" s="4">
        <v>0</v>
      </c>
      <c r="D170" s="4">
        <v>3997696.51</v>
      </c>
      <c r="E170" s="4">
        <v>0</v>
      </c>
      <c r="F170" s="4">
        <v>0</v>
      </c>
      <c r="G170" s="4">
        <v>0</v>
      </c>
      <c r="H170" s="4">
        <v>0</v>
      </c>
      <c r="I170" s="4">
        <v>4152633.98</v>
      </c>
      <c r="J170" s="4">
        <f>11051042.28+1180420</f>
        <v>12231462.279999999</v>
      </c>
      <c r="K170" s="4">
        <v>6658602.6899999995</v>
      </c>
      <c r="L170" s="4">
        <v>6658602.6899999995</v>
      </c>
      <c r="M170" s="4">
        <v>2901647.99</v>
      </c>
      <c r="N170" s="4">
        <v>0</v>
      </c>
      <c r="O170" s="4">
        <v>410777</v>
      </c>
      <c r="P170" s="4">
        <v>96884</v>
      </c>
      <c r="Q170" s="4">
        <v>219053</v>
      </c>
      <c r="R170" s="18">
        <v>0</v>
      </c>
      <c r="S170" s="4">
        <v>0</v>
      </c>
      <c r="T170" s="4">
        <v>0</v>
      </c>
      <c r="U170" s="7" t="s">
        <v>611</v>
      </c>
    </row>
    <row r="171" spans="1:21" ht="48" x14ac:dyDescent="0.25">
      <c r="A171" s="3" t="s">
        <v>461</v>
      </c>
      <c r="B171" s="2" t="s">
        <v>172</v>
      </c>
      <c r="C171" s="4">
        <v>9618206.790000001</v>
      </c>
      <c r="D171" s="4">
        <v>3927867.75</v>
      </c>
      <c r="E171" s="4">
        <v>0</v>
      </c>
      <c r="F171" s="4">
        <v>0</v>
      </c>
      <c r="G171" s="4">
        <v>0</v>
      </c>
      <c r="H171" s="4">
        <v>0</v>
      </c>
      <c r="I171" s="4">
        <v>4094500.76</v>
      </c>
      <c r="J171" s="4">
        <f>10896337.44+1180420</f>
        <v>12076757.439999999</v>
      </c>
      <c r="K171" s="4">
        <v>6565388.1299999999</v>
      </c>
      <c r="L171" s="4">
        <v>6565388.1299999999</v>
      </c>
      <c r="M171" s="4">
        <v>2861027.4800000004</v>
      </c>
      <c r="N171" s="4">
        <v>0</v>
      </c>
      <c r="O171" s="4">
        <v>410777</v>
      </c>
      <c r="P171" s="4">
        <v>96884</v>
      </c>
      <c r="Q171" s="4">
        <v>219053</v>
      </c>
      <c r="R171" s="18">
        <v>0</v>
      </c>
      <c r="S171" s="4">
        <v>0</v>
      </c>
      <c r="T171" s="4">
        <v>0</v>
      </c>
      <c r="U171" s="7" t="s">
        <v>611</v>
      </c>
    </row>
    <row r="172" spans="1:21" ht="48" x14ac:dyDescent="0.25">
      <c r="A172" s="3" t="s">
        <v>462</v>
      </c>
      <c r="B172" s="2" t="s">
        <v>173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8976660.790000001</v>
      </c>
      <c r="J172" s="4">
        <f>23888803.74+1180420</f>
        <v>25069223.739999998</v>
      </c>
      <c r="K172" s="4">
        <v>14393760.220000001</v>
      </c>
      <c r="L172" s="4">
        <v>14393760.220000001</v>
      </c>
      <c r="M172" s="4">
        <v>6272430.9199999999</v>
      </c>
      <c r="N172" s="4">
        <v>6954968.1799999997</v>
      </c>
      <c r="O172" s="4">
        <v>410777</v>
      </c>
      <c r="P172" s="4">
        <v>96884</v>
      </c>
      <c r="Q172" s="4">
        <v>219053</v>
      </c>
      <c r="R172" s="18">
        <v>0</v>
      </c>
      <c r="S172" s="4">
        <v>0</v>
      </c>
      <c r="T172" s="4">
        <v>0</v>
      </c>
      <c r="U172" s="7" t="s">
        <v>611</v>
      </c>
    </row>
    <row r="173" spans="1:21" ht="48" x14ac:dyDescent="0.25">
      <c r="A173" s="3" t="s">
        <v>463</v>
      </c>
      <c r="B173" s="2" t="s">
        <v>174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2210435.34</v>
      </c>
      <c r="J173" s="4">
        <v>0</v>
      </c>
      <c r="K173" s="4">
        <v>3544355.43</v>
      </c>
      <c r="L173" s="4">
        <v>3544355.43</v>
      </c>
      <c r="M173" s="4">
        <v>1544539.0400000003</v>
      </c>
      <c r="N173" s="4">
        <v>1712608.71</v>
      </c>
      <c r="O173" s="4">
        <v>0</v>
      </c>
      <c r="P173" s="4">
        <v>96884</v>
      </c>
      <c r="Q173" s="4">
        <v>219053</v>
      </c>
      <c r="R173" s="18">
        <v>0</v>
      </c>
      <c r="S173" s="4">
        <v>0</v>
      </c>
      <c r="T173" s="4">
        <v>0</v>
      </c>
      <c r="U173" s="7" t="s">
        <v>611</v>
      </c>
    </row>
    <row r="174" spans="1:21" ht="48" x14ac:dyDescent="0.25">
      <c r="A174" s="3" t="s">
        <v>464</v>
      </c>
      <c r="B174" s="2" t="s">
        <v>175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2205285.75</v>
      </c>
      <c r="J174" s="4">
        <f>5868734.45+1180420</f>
        <v>7049154.4500000002</v>
      </c>
      <c r="K174" s="4">
        <v>3536098.2300000004</v>
      </c>
      <c r="L174" s="4">
        <v>3536098.2300000004</v>
      </c>
      <c r="M174" s="4">
        <v>1540940.77</v>
      </c>
      <c r="N174" s="4">
        <v>1708618.89</v>
      </c>
      <c r="O174" s="4">
        <v>410777</v>
      </c>
      <c r="P174" s="4">
        <v>96884</v>
      </c>
      <c r="Q174" s="4">
        <v>219053</v>
      </c>
      <c r="R174" s="18">
        <v>0</v>
      </c>
      <c r="S174" s="4">
        <v>0</v>
      </c>
      <c r="T174" s="4">
        <v>0</v>
      </c>
      <c r="U174" s="7" t="s">
        <v>611</v>
      </c>
    </row>
    <row r="175" spans="1:21" ht="48" x14ac:dyDescent="0.25">
      <c r="A175" s="3" t="s">
        <v>465</v>
      </c>
      <c r="B175" s="2" t="s">
        <v>176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17056948.620000001</v>
      </c>
      <c r="J175" s="4">
        <f>45392168.37+1180420</f>
        <v>46572588.369999997</v>
      </c>
      <c r="K175" s="4">
        <v>27350217.899999999</v>
      </c>
      <c r="L175" s="4">
        <v>27350217.899999999</v>
      </c>
      <c r="M175" s="4">
        <v>11918522.32</v>
      </c>
      <c r="N175" s="4">
        <v>13215441.42</v>
      </c>
      <c r="O175" s="4">
        <v>410777</v>
      </c>
      <c r="P175" s="4">
        <v>96884</v>
      </c>
      <c r="Q175" s="4">
        <v>219053</v>
      </c>
      <c r="R175" s="18">
        <v>0</v>
      </c>
      <c r="S175" s="4">
        <v>0</v>
      </c>
      <c r="T175" s="4">
        <v>0</v>
      </c>
      <c r="U175" s="7" t="s">
        <v>611</v>
      </c>
    </row>
    <row r="176" spans="1:21" ht="48" x14ac:dyDescent="0.25">
      <c r="A176" s="3" t="s">
        <v>466</v>
      </c>
      <c r="B176" s="2" t="s">
        <v>193</v>
      </c>
      <c r="C176" s="4">
        <v>0</v>
      </c>
      <c r="D176" s="4">
        <v>6126598.7400000002</v>
      </c>
      <c r="E176" s="4">
        <v>0</v>
      </c>
      <c r="F176" s="4">
        <v>0</v>
      </c>
      <c r="G176" s="4">
        <v>0</v>
      </c>
      <c r="H176" s="4">
        <v>0</v>
      </c>
      <c r="I176" s="4">
        <v>1156599.19</v>
      </c>
      <c r="J176" s="4">
        <f>3077956.47+1180420</f>
        <v>4258376.4700000007</v>
      </c>
      <c r="K176" s="4">
        <v>1854566.18</v>
      </c>
      <c r="L176" s="4">
        <v>0</v>
      </c>
      <c r="M176" s="4">
        <v>808172.29999999993</v>
      </c>
      <c r="N176" s="4">
        <v>896113.90999999992</v>
      </c>
      <c r="O176" s="4">
        <v>410777</v>
      </c>
      <c r="P176" s="4">
        <v>96884</v>
      </c>
      <c r="Q176" s="4">
        <v>0</v>
      </c>
      <c r="R176" s="18">
        <v>0</v>
      </c>
      <c r="S176" s="4">
        <v>0</v>
      </c>
      <c r="T176" s="4">
        <v>0</v>
      </c>
      <c r="U176" s="7" t="s">
        <v>611</v>
      </c>
    </row>
    <row r="177" spans="1:21" ht="48" x14ac:dyDescent="0.25">
      <c r="A177" s="3" t="s">
        <v>467</v>
      </c>
      <c r="B177" s="2" t="s">
        <v>201</v>
      </c>
      <c r="C177" s="4">
        <v>0</v>
      </c>
      <c r="D177" s="4">
        <v>4308434.49</v>
      </c>
      <c r="E177" s="4">
        <v>0</v>
      </c>
      <c r="F177" s="4">
        <v>17755612.129999999</v>
      </c>
      <c r="G177" s="4">
        <v>20434278.609999999</v>
      </c>
      <c r="H177" s="4">
        <v>0</v>
      </c>
      <c r="I177" s="4">
        <v>3975373.4499999997</v>
      </c>
      <c r="J177" s="4">
        <f>10579314.32+1180420</f>
        <v>11759734.32</v>
      </c>
      <c r="K177" s="4">
        <v>6374371.6600000001</v>
      </c>
      <c r="L177" s="4">
        <v>6374371.6600000001</v>
      </c>
      <c r="M177" s="4">
        <v>2777787.4099999997</v>
      </c>
      <c r="N177" s="4">
        <v>0</v>
      </c>
      <c r="O177" s="4">
        <v>410777</v>
      </c>
      <c r="P177" s="4">
        <v>96884</v>
      </c>
      <c r="Q177" s="4">
        <v>219053</v>
      </c>
      <c r="R177" s="18">
        <v>0</v>
      </c>
      <c r="S177" s="4">
        <v>0</v>
      </c>
      <c r="T177" s="4">
        <v>0</v>
      </c>
      <c r="U177" s="7" t="s">
        <v>611</v>
      </c>
    </row>
    <row r="178" spans="1:21" ht="48" x14ac:dyDescent="0.25">
      <c r="A178" s="3" t="s">
        <v>468</v>
      </c>
      <c r="B178" s="2" t="s">
        <v>202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3035858.32</v>
      </c>
      <c r="J178" s="4">
        <f>8079064.73+1180420</f>
        <v>9259484.7300000004</v>
      </c>
      <c r="K178" s="4">
        <v>4867892.16</v>
      </c>
      <c r="L178" s="4">
        <v>4867892.16</v>
      </c>
      <c r="M178" s="4">
        <v>2121302.35</v>
      </c>
      <c r="N178" s="4">
        <v>2352132.7699999996</v>
      </c>
      <c r="O178" s="4">
        <v>0</v>
      </c>
      <c r="P178" s="4">
        <v>0</v>
      </c>
      <c r="Q178" s="4">
        <v>219053</v>
      </c>
      <c r="R178" s="18">
        <v>0</v>
      </c>
      <c r="S178" s="4">
        <v>0</v>
      </c>
      <c r="T178" s="4">
        <v>0</v>
      </c>
      <c r="U178" s="7" t="s">
        <v>611</v>
      </c>
    </row>
    <row r="179" spans="1:21" ht="48" x14ac:dyDescent="0.25">
      <c r="A179" s="3" t="s">
        <v>469</v>
      </c>
      <c r="B179" s="2" t="s">
        <v>203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3598423.04</v>
      </c>
      <c r="J179" s="4">
        <f>9576169.11+1180420</f>
        <v>10756589.109999999</v>
      </c>
      <c r="K179" s="4">
        <v>5769944.9299999997</v>
      </c>
      <c r="L179" s="4">
        <v>5769944.9299999997</v>
      </c>
      <c r="M179" s="4">
        <v>2514393.77</v>
      </c>
      <c r="N179" s="4">
        <v>2787998.5999999996</v>
      </c>
      <c r="O179" s="4">
        <v>410777</v>
      </c>
      <c r="P179" s="4">
        <v>96884</v>
      </c>
      <c r="Q179" s="4">
        <v>219053</v>
      </c>
      <c r="R179" s="18">
        <v>0</v>
      </c>
      <c r="S179" s="4">
        <v>0</v>
      </c>
      <c r="T179" s="4">
        <v>0</v>
      </c>
      <c r="U179" s="7" t="s">
        <v>611</v>
      </c>
    </row>
    <row r="180" spans="1:21" ht="48" x14ac:dyDescent="0.25">
      <c r="A180" s="3" t="s">
        <v>470</v>
      </c>
      <c r="B180" s="2" t="s">
        <v>204</v>
      </c>
      <c r="C180" s="4">
        <v>0</v>
      </c>
      <c r="D180" s="4">
        <v>9799348.2400000002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18">
        <v>0</v>
      </c>
      <c r="S180" s="4">
        <v>0</v>
      </c>
      <c r="T180" s="4">
        <v>0</v>
      </c>
      <c r="U180" s="7" t="s">
        <v>611</v>
      </c>
    </row>
    <row r="181" spans="1:21" ht="48" x14ac:dyDescent="0.25">
      <c r="A181" s="3" t="s">
        <v>471</v>
      </c>
      <c r="B181" s="2" t="s">
        <v>205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5884843.5299999993</v>
      </c>
      <c r="J181" s="4">
        <f>15660820.37+1180420</f>
        <v>16841240.369999997</v>
      </c>
      <c r="K181" s="4">
        <v>9436139.870000001</v>
      </c>
      <c r="L181" s="4">
        <v>9436139.870000001</v>
      </c>
      <c r="M181" s="4">
        <v>4112027.34</v>
      </c>
      <c r="N181" s="4">
        <v>4559479.3499999996</v>
      </c>
      <c r="O181" s="4">
        <v>410777</v>
      </c>
      <c r="P181" s="4">
        <v>96884</v>
      </c>
      <c r="Q181" s="4">
        <v>219053</v>
      </c>
      <c r="R181" s="18">
        <v>0</v>
      </c>
      <c r="S181" s="4">
        <v>0</v>
      </c>
      <c r="T181" s="4">
        <v>0</v>
      </c>
      <c r="U181" s="7" t="s">
        <v>611</v>
      </c>
    </row>
    <row r="182" spans="1:21" ht="48" x14ac:dyDescent="0.25">
      <c r="A182" s="3" t="s">
        <v>472</v>
      </c>
      <c r="B182" s="2" t="s">
        <v>206</v>
      </c>
      <c r="C182" s="4">
        <v>0</v>
      </c>
      <c r="D182" s="4">
        <v>4277928.0599999996</v>
      </c>
      <c r="E182" s="4">
        <v>0</v>
      </c>
      <c r="F182" s="4">
        <v>4979918.21</v>
      </c>
      <c r="G182" s="4">
        <v>5731204.0439999998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18">
        <v>0</v>
      </c>
      <c r="S182" s="4">
        <v>0</v>
      </c>
      <c r="T182" s="4">
        <v>0</v>
      </c>
      <c r="U182" s="7" t="s">
        <v>611</v>
      </c>
    </row>
    <row r="183" spans="1:21" ht="48" x14ac:dyDescent="0.25">
      <c r="A183" s="3" t="s">
        <v>473</v>
      </c>
      <c r="B183" s="2" t="s">
        <v>254</v>
      </c>
      <c r="C183" s="4">
        <v>0</v>
      </c>
      <c r="D183" s="4">
        <v>11394590.970000001</v>
      </c>
      <c r="E183" s="4">
        <v>0</v>
      </c>
      <c r="F183" s="4">
        <v>0</v>
      </c>
      <c r="G183" s="4">
        <v>0</v>
      </c>
      <c r="H183" s="4">
        <v>0</v>
      </c>
      <c r="I183" s="4">
        <v>2841432.4699999997</v>
      </c>
      <c r="J183" s="4">
        <f>7561656.19+1180420</f>
        <v>8742076.1900000013</v>
      </c>
      <c r="K183" s="4">
        <v>4556137.1500000004</v>
      </c>
      <c r="L183" s="4">
        <v>4556137.1500000004</v>
      </c>
      <c r="M183" s="4">
        <v>1985447.52</v>
      </c>
      <c r="N183" s="4">
        <v>2201494.84</v>
      </c>
      <c r="O183" s="4">
        <v>410777</v>
      </c>
      <c r="P183" s="4">
        <v>96884</v>
      </c>
      <c r="Q183" s="4">
        <v>219053</v>
      </c>
      <c r="R183" s="18">
        <v>0</v>
      </c>
      <c r="S183" s="4">
        <v>0</v>
      </c>
      <c r="T183" s="4">
        <v>0</v>
      </c>
      <c r="U183" s="7" t="s">
        <v>611</v>
      </c>
    </row>
    <row r="184" spans="1:21" ht="48" x14ac:dyDescent="0.25">
      <c r="A184" s="3" t="s">
        <v>474</v>
      </c>
      <c r="B184" s="2" t="s">
        <v>255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6423914.8400000008</v>
      </c>
      <c r="L184" s="4">
        <v>6423914.8400000008</v>
      </c>
      <c r="M184" s="4">
        <v>2799377.05</v>
      </c>
      <c r="N184" s="4">
        <v>0</v>
      </c>
      <c r="O184" s="4">
        <v>0</v>
      </c>
      <c r="P184" s="4">
        <v>96884</v>
      </c>
      <c r="Q184" s="4">
        <v>219053</v>
      </c>
      <c r="R184" s="18">
        <v>0</v>
      </c>
      <c r="S184" s="4">
        <v>0</v>
      </c>
      <c r="T184" s="4">
        <v>0</v>
      </c>
      <c r="U184" s="7" t="s">
        <v>611</v>
      </c>
    </row>
    <row r="185" spans="1:21" ht="48" x14ac:dyDescent="0.25">
      <c r="A185" s="3" t="s">
        <v>475</v>
      </c>
      <c r="B185" s="2" t="s">
        <v>256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1834400.42</v>
      </c>
      <c r="J185" s="4">
        <f>4881729.71+1180420</f>
        <v>6062149.71</v>
      </c>
      <c r="K185" s="4">
        <v>2941396.6399999997</v>
      </c>
      <c r="L185" s="4">
        <v>2941396.6399999997</v>
      </c>
      <c r="M185" s="4">
        <v>1281785.0900000001</v>
      </c>
      <c r="N185" s="4">
        <v>0</v>
      </c>
      <c r="O185" s="4">
        <v>410777</v>
      </c>
      <c r="P185" s="4">
        <v>96884</v>
      </c>
      <c r="Q185" s="4">
        <v>219053</v>
      </c>
      <c r="R185" s="18">
        <v>0</v>
      </c>
      <c r="S185" s="4">
        <v>0</v>
      </c>
      <c r="T185" s="4">
        <v>0</v>
      </c>
      <c r="U185" s="7" t="s">
        <v>611</v>
      </c>
    </row>
    <row r="186" spans="1:21" ht="48" x14ac:dyDescent="0.25">
      <c r="A186" s="3" t="s">
        <v>476</v>
      </c>
      <c r="B186" s="2" t="s">
        <v>257</v>
      </c>
      <c r="C186" s="4">
        <v>0</v>
      </c>
      <c r="D186" s="4">
        <v>5241511.84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18">
        <v>0</v>
      </c>
      <c r="S186" s="4">
        <v>0</v>
      </c>
      <c r="T186" s="4">
        <v>0</v>
      </c>
      <c r="U186" s="7" t="s">
        <v>611</v>
      </c>
    </row>
    <row r="187" spans="1:21" ht="48" x14ac:dyDescent="0.25">
      <c r="A187" s="3" t="s">
        <v>477</v>
      </c>
      <c r="B187" s="2" t="s">
        <v>258</v>
      </c>
      <c r="C187" s="4">
        <v>0</v>
      </c>
      <c r="D187" s="4">
        <v>13948243.190000001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18">
        <v>0</v>
      </c>
      <c r="S187" s="4">
        <v>0</v>
      </c>
      <c r="T187" s="4">
        <v>0</v>
      </c>
      <c r="U187" s="7" t="s">
        <v>611</v>
      </c>
    </row>
    <row r="188" spans="1:21" ht="48" x14ac:dyDescent="0.25">
      <c r="A188" s="3" t="s">
        <v>478</v>
      </c>
      <c r="B188" s="2" t="s">
        <v>259</v>
      </c>
      <c r="C188" s="4">
        <v>0</v>
      </c>
      <c r="D188" s="4">
        <v>12122199.799999999</v>
      </c>
      <c r="E188" s="4">
        <v>0</v>
      </c>
      <c r="F188" s="4">
        <v>23307734.280000001</v>
      </c>
      <c r="G188" s="4">
        <v>26824011.060000002</v>
      </c>
      <c r="H188" s="4">
        <v>0</v>
      </c>
      <c r="I188" s="4">
        <v>4536564.9400000004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18">
        <v>0</v>
      </c>
      <c r="S188" s="4">
        <v>0</v>
      </c>
      <c r="T188" s="4">
        <v>0</v>
      </c>
      <c r="U188" s="7" t="s">
        <v>611</v>
      </c>
    </row>
    <row r="189" spans="1:21" ht="48" x14ac:dyDescent="0.25">
      <c r="A189" s="3" t="s">
        <v>479</v>
      </c>
      <c r="B189" s="2" t="s">
        <v>260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f>5639113.48+1180420</f>
        <v>6819533.4800000004</v>
      </c>
      <c r="K189" s="4">
        <v>0</v>
      </c>
      <c r="L189" s="4">
        <v>0</v>
      </c>
      <c r="M189" s="4">
        <v>0</v>
      </c>
      <c r="N189" s="4">
        <v>0</v>
      </c>
      <c r="O189" s="4">
        <v>410777</v>
      </c>
      <c r="P189" s="4">
        <v>0</v>
      </c>
      <c r="Q189" s="4">
        <v>0</v>
      </c>
      <c r="R189" s="18">
        <v>0</v>
      </c>
      <c r="S189" s="4">
        <v>0</v>
      </c>
      <c r="T189" s="4">
        <v>0</v>
      </c>
      <c r="U189" s="7" t="s">
        <v>611</v>
      </c>
    </row>
    <row r="190" spans="1:21" ht="48" x14ac:dyDescent="0.25">
      <c r="A190" s="3" t="s">
        <v>480</v>
      </c>
      <c r="B190" s="2" t="s">
        <v>293</v>
      </c>
      <c r="C190" s="4">
        <v>0</v>
      </c>
      <c r="D190" s="4">
        <v>0</v>
      </c>
      <c r="E190" s="4">
        <v>1210810.55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18">
        <v>0</v>
      </c>
      <c r="S190" s="4">
        <v>0</v>
      </c>
      <c r="T190" s="4">
        <v>0</v>
      </c>
      <c r="U190" s="7" t="s">
        <v>611</v>
      </c>
    </row>
    <row r="191" spans="1:21" ht="48" x14ac:dyDescent="0.25">
      <c r="A191" s="3" t="s">
        <v>481</v>
      </c>
      <c r="B191" s="2" t="s">
        <v>261</v>
      </c>
      <c r="C191" s="4">
        <v>0</v>
      </c>
      <c r="D191" s="4">
        <v>11783270.899999999</v>
      </c>
      <c r="E191" s="4">
        <v>0</v>
      </c>
      <c r="F191" s="4">
        <v>7990957.0200000005</v>
      </c>
      <c r="G191" s="4">
        <v>9196497.4799999986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410777</v>
      </c>
      <c r="P191" s="4">
        <v>96884</v>
      </c>
      <c r="Q191" s="4">
        <v>219053</v>
      </c>
      <c r="R191" s="18">
        <v>0</v>
      </c>
      <c r="S191" s="4">
        <v>0</v>
      </c>
      <c r="T191" s="4">
        <v>0</v>
      </c>
      <c r="U191" s="7" t="s">
        <v>611</v>
      </c>
    </row>
    <row r="192" spans="1:21" ht="48" x14ac:dyDescent="0.25">
      <c r="A192" s="3" t="s">
        <v>482</v>
      </c>
      <c r="B192" s="2" t="s">
        <v>262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f>5653426.72+1180420</f>
        <v>6833846.7199999997</v>
      </c>
      <c r="K192" s="4">
        <v>3406368.51</v>
      </c>
      <c r="L192" s="4">
        <v>3406368.51</v>
      </c>
      <c r="M192" s="4">
        <v>1484407.88</v>
      </c>
      <c r="N192" s="4">
        <v>0</v>
      </c>
      <c r="O192" s="4">
        <v>410777</v>
      </c>
      <c r="P192" s="4">
        <v>96884</v>
      </c>
      <c r="Q192" s="4">
        <v>219053</v>
      </c>
      <c r="R192" s="18">
        <v>0</v>
      </c>
      <c r="S192" s="4">
        <v>0</v>
      </c>
      <c r="T192" s="4">
        <v>0</v>
      </c>
      <c r="U192" s="7" t="s">
        <v>611</v>
      </c>
    </row>
    <row r="193" spans="1:21" ht="48" x14ac:dyDescent="0.25">
      <c r="A193" s="3" t="s">
        <v>483</v>
      </c>
      <c r="B193" s="2" t="s">
        <v>263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4186277.9899999998</v>
      </c>
      <c r="J193" s="4">
        <f>11140576.19+1180420</f>
        <v>12320996.189999999</v>
      </c>
      <c r="K193" s="4">
        <v>6712549.7100000009</v>
      </c>
      <c r="L193" s="4">
        <v>6712549.7100000009</v>
      </c>
      <c r="M193" s="4">
        <v>2925156.7199999997</v>
      </c>
      <c r="N193" s="4">
        <v>3243458.89</v>
      </c>
      <c r="O193" s="4">
        <v>0</v>
      </c>
      <c r="P193" s="4">
        <v>0</v>
      </c>
      <c r="Q193" s="4">
        <v>219053</v>
      </c>
      <c r="R193" s="18">
        <v>0</v>
      </c>
      <c r="S193" s="4">
        <v>0</v>
      </c>
      <c r="T193" s="4">
        <v>0</v>
      </c>
      <c r="U193" s="7" t="s">
        <v>611</v>
      </c>
    </row>
    <row r="194" spans="1:21" ht="48" x14ac:dyDescent="0.25">
      <c r="A194" s="3" t="s">
        <v>484</v>
      </c>
      <c r="B194" s="2" t="s">
        <v>264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7315057.9100000001</v>
      </c>
      <c r="J194" s="4">
        <v>0</v>
      </c>
      <c r="K194" s="4">
        <v>11729438.380000001</v>
      </c>
      <c r="L194" s="4">
        <v>11729438.380000001</v>
      </c>
      <c r="M194" s="4">
        <v>0</v>
      </c>
      <c r="N194" s="4">
        <v>0</v>
      </c>
      <c r="O194" s="4">
        <v>0</v>
      </c>
      <c r="P194" s="4">
        <v>96884</v>
      </c>
      <c r="Q194" s="4">
        <v>219053</v>
      </c>
      <c r="R194" s="18">
        <v>0</v>
      </c>
      <c r="S194" s="4">
        <v>0</v>
      </c>
      <c r="T194" s="4">
        <v>0</v>
      </c>
      <c r="U194" s="7" t="s">
        <v>611</v>
      </c>
    </row>
    <row r="195" spans="1:21" ht="48" x14ac:dyDescent="0.25">
      <c r="A195" s="3" t="s">
        <v>485</v>
      </c>
      <c r="B195" s="2" t="s">
        <v>82</v>
      </c>
      <c r="C195" s="4">
        <v>0</v>
      </c>
      <c r="D195" s="4">
        <v>0</v>
      </c>
      <c r="E195" s="4">
        <v>0</v>
      </c>
      <c r="F195" s="4">
        <v>11304530.600000001</v>
      </c>
      <c r="G195" s="4">
        <v>13009966.99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18">
        <v>0</v>
      </c>
      <c r="S195" s="4">
        <v>0</v>
      </c>
      <c r="T195" s="4">
        <v>0</v>
      </c>
      <c r="U195" s="7" t="s">
        <v>611</v>
      </c>
    </row>
    <row r="196" spans="1:21" ht="48" x14ac:dyDescent="0.25">
      <c r="A196" s="3" t="s">
        <v>486</v>
      </c>
      <c r="B196" s="2" t="s">
        <v>83</v>
      </c>
      <c r="C196" s="4">
        <v>0</v>
      </c>
      <c r="D196" s="4">
        <v>3036217.15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18">
        <v>0</v>
      </c>
      <c r="S196" s="4">
        <v>0</v>
      </c>
      <c r="T196" s="4">
        <v>0</v>
      </c>
      <c r="U196" s="7" t="s">
        <v>611</v>
      </c>
    </row>
    <row r="197" spans="1:21" ht="48" x14ac:dyDescent="0.25">
      <c r="A197" s="3" t="s">
        <v>487</v>
      </c>
      <c r="B197" s="2" t="s">
        <v>284</v>
      </c>
      <c r="C197" s="4">
        <v>0</v>
      </c>
      <c r="D197" s="4">
        <v>3809564.84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18">
        <v>0</v>
      </c>
      <c r="S197" s="4">
        <v>0</v>
      </c>
      <c r="T197" s="4">
        <v>0</v>
      </c>
      <c r="U197" s="7" t="s">
        <v>611</v>
      </c>
    </row>
    <row r="198" spans="1:21" ht="48" x14ac:dyDescent="0.25">
      <c r="A198" s="3" t="s">
        <v>488</v>
      </c>
      <c r="B198" s="2" t="s">
        <v>84</v>
      </c>
      <c r="C198" s="4">
        <v>0</v>
      </c>
      <c r="D198" s="4">
        <v>9676475.2300000004</v>
      </c>
      <c r="E198" s="4">
        <v>0</v>
      </c>
      <c r="F198" s="4">
        <v>0</v>
      </c>
      <c r="G198" s="4">
        <v>0</v>
      </c>
      <c r="H198" s="4">
        <v>70736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18">
        <v>0</v>
      </c>
      <c r="S198" s="4">
        <v>0</v>
      </c>
      <c r="T198" s="4">
        <v>0</v>
      </c>
      <c r="U198" s="7" t="s">
        <v>611</v>
      </c>
    </row>
    <row r="199" spans="1:21" ht="48" x14ac:dyDescent="0.25">
      <c r="A199" s="3" t="s">
        <v>489</v>
      </c>
      <c r="B199" s="2" t="s">
        <v>285</v>
      </c>
      <c r="C199" s="4">
        <v>0</v>
      </c>
      <c r="D199" s="4">
        <v>2633996.12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18">
        <v>0</v>
      </c>
      <c r="S199" s="4">
        <v>0</v>
      </c>
      <c r="T199" s="4">
        <v>0</v>
      </c>
      <c r="U199" s="7" t="s">
        <v>611</v>
      </c>
    </row>
    <row r="200" spans="1:21" ht="48" x14ac:dyDescent="0.25">
      <c r="A200" s="3" t="s">
        <v>490</v>
      </c>
      <c r="B200" s="2" t="s">
        <v>286</v>
      </c>
      <c r="C200" s="4">
        <v>0</v>
      </c>
      <c r="D200" s="4">
        <v>5195773</v>
      </c>
      <c r="E200" s="4">
        <v>0</v>
      </c>
      <c r="F200" s="4">
        <v>0</v>
      </c>
      <c r="G200" s="4">
        <v>0</v>
      </c>
      <c r="H200" s="4">
        <v>126815.37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18">
        <v>0</v>
      </c>
      <c r="S200" s="4">
        <v>0</v>
      </c>
      <c r="T200" s="4">
        <v>0</v>
      </c>
      <c r="U200" s="7" t="s">
        <v>611</v>
      </c>
    </row>
    <row r="201" spans="1:21" ht="48" x14ac:dyDescent="0.25">
      <c r="A201" s="3" t="s">
        <v>491</v>
      </c>
      <c r="B201" s="2" t="s">
        <v>85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322643.56999999995</v>
      </c>
      <c r="O201" s="4">
        <v>410777</v>
      </c>
      <c r="P201" s="4">
        <v>96884</v>
      </c>
      <c r="Q201" s="4">
        <v>219053</v>
      </c>
      <c r="R201" s="18">
        <v>0</v>
      </c>
      <c r="S201" s="4">
        <v>0</v>
      </c>
      <c r="T201" s="4">
        <v>0</v>
      </c>
      <c r="U201" s="7" t="s">
        <v>611</v>
      </c>
    </row>
    <row r="202" spans="1:21" ht="48" x14ac:dyDescent="0.25">
      <c r="A202" s="3" t="s">
        <v>492</v>
      </c>
      <c r="B202" s="2" t="s">
        <v>177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2318462.42</v>
      </c>
      <c r="J202" s="4">
        <v>0</v>
      </c>
      <c r="K202" s="4">
        <v>3717573.04</v>
      </c>
      <c r="L202" s="4">
        <v>3717573.04</v>
      </c>
      <c r="M202" s="4">
        <v>1620022.83</v>
      </c>
      <c r="N202" s="4">
        <v>0</v>
      </c>
      <c r="O202" s="4">
        <v>0</v>
      </c>
      <c r="P202" s="4">
        <v>96884</v>
      </c>
      <c r="Q202" s="4">
        <v>219053</v>
      </c>
      <c r="R202" s="18">
        <v>0</v>
      </c>
      <c r="S202" s="4">
        <v>0</v>
      </c>
      <c r="T202" s="4">
        <v>0</v>
      </c>
      <c r="U202" s="7" t="s">
        <v>611</v>
      </c>
    </row>
    <row r="203" spans="1:21" ht="48" x14ac:dyDescent="0.25">
      <c r="A203" s="3" t="s">
        <v>493</v>
      </c>
      <c r="B203" s="2" t="s">
        <v>212</v>
      </c>
      <c r="C203" s="4">
        <v>0</v>
      </c>
      <c r="D203" s="4">
        <v>7295146.1399999987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2526701.91</v>
      </c>
      <c r="L203" s="4">
        <v>2526701.91</v>
      </c>
      <c r="M203" s="4">
        <v>1101071.78</v>
      </c>
      <c r="N203" s="4">
        <v>0</v>
      </c>
      <c r="O203" s="4">
        <v>0</v>
      </c>
      <c r="P203" s="4">
        <v>96884</v>
      </c>
      <c r="Q203" s="4">
        <v>219053</v>
      </c>
      <c r="R203" s="18">
        <v>0</v>
      </c>
      <c r="S203" s="4">
        <v>0</v>
      </c>
      <c r="T203" s="4">
        <v>0</v>
      </c>
      <c r="U203" s="7" t="s">
        <v>611</v>
      </c>
    </row>
    <row r="204" spans="1:21" ht="48" x14ac:dyDescent="0.25">
      <c r="A204" s="3" t="s">
        <v>494</v>
      </c>
      <c r="B204" s="2" t="s">
        <v>213</v>
      </c>
      <c r="C204" s="4">
        <v>0</v>
      </c>
      <c r="D204" s="4">
        <v>3833637.9099999997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f>1129832.64+410777</f>
        <v>1540609.64</v>
      </c>
      <c r="K204" s="4">
        <v>680759.92</v>
      </c>
      <c r="L204" s="4">
        <v>680759.92</v>
      </c>
      <c r="M204" s="4">
        <v>296657.68</v>
      </c>
      <c r="N204" s="4">
        <v>0</v>
      </c>
      <c r="O204" s="4">
        <v>0</v>
      </c>
      <c r="P204" s="4">
        <v>96884</v>
      </c>
      <c r="Q204" s="4">
        <v>219053</v>
      </c>
      <c r="R204" s="18">
        <v>0</v>
      </c>
      <c r="S204" s="4">
        <v>0</v>
      </c>
      <c r="T204" s="4">
        <v>0</v>
      </c>
      <c r="U204" s="7" t="s">
        <v>611</v>
      </c>
    </row>
    <row r="205" spans="1:21" ht="48" x14ac:dyDescent="0.25">
      <c r="A205" s="3" t="s">
        <v>495</v>
      </c>
      <c r="B205" s="2" t="s">
        <v>214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1601159.7</v>
      </c>
      <c r="O205" s="4">
        <v>0</v>
      </c>
      <c r="P205" s="4">
        <v>0</v>
      </c>
      <c r="Q205" s="4">
        <v>0</v>
      </c>
      <c r="R205" s="18">
        <v>0</v>
      </c>
      <c r="S205" s="4">
        <v>0</v>
      </c>
      <c r="T205" s="4">
        <v>0</v>
      </c>
      <c r="U205" s="7" t="s">
        <v>611</v>
      </c>
    </row>
    <row r="206" spans="1:21" ht="48" x14ac:dyDescent="0.25">
      <c r="A206" s="3" t="s">
        <v>496</v>
      </c>
      <c r="B206" s="2" t="s">
        <v>215</v>
      </c>
      <c r="C206" s="4">
        <v>0</v>
      </c>
      <c r="D206" s="4">
        <v>3794418.8499999996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18">
        <v>0</v>
      </c>
      <c r="S206" s="4">
        <v>0</v>
      </c>
      <c r="T206" s="4">
        <v>0</v>
      </c>
      <c r="U206" s="7" t="s">
        <v>611</v>
      </c>
    </row>
    <row r="207" spans="1:21" ht="48" x14ac:dyDescent="0.25">
      <c r="A207" s="3" t="s">
        <v>497</v>
      </c>
      <c r="B207" s="2" t="s">
        <v>86</v>
      </c>
      <c r="C207" s="4">
        <v>0</v>
      </c>
      <c r="D207" s="4">
        <v>4814615.8999999994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18">
        <v>0</v>
      </c>
      <c r="S207" s="4">
        <v>0</v>
      </c>
      <c r="T207" s="4">
        <v>0</v>
      </c>
      <c r="U207" s="7" t="s">
        <v>611</v>
      </c>
    </row>
    <row r="208" spans="1:21" ht="48" x14ac:dyDescent="0.25">
      <c r="A208" s="3" t="s">
        <v>498</v>
      </c>
      <c r="B208" s="2" t="s">
        <v>87</v>
      </c>
      <c r="C208" s="4">
        <v>0</v>
      </c>
      <c r="D208" s="4">
        <v>4981409.17</v>
      </c>
      <c r="E208" s="4">
        <v>0</v>
      </c>
      <c r="F208" s="4">
        <v>0</v>
      </c>
      <c r="G208" s="4">
        <v>0</v>
      </c>
      <c r="H208" s="4">
        <v>0</v>
      </c>
      <c r="I208" s="4">
        <v>4418227.2299999995</v>
      </c>
      <c r="J208" s="4">
        <f>11757842.44+1180420</f>
        <v>12938262.439999999</v>
      </c>
      <c r="K208" s="4">
        <v>0</v>
      </c>
      <c r="L208" s="4">
        <v>0</v>
      </c>
      <c r="M208" s="4">
        <v>3087230.96</v>
      </c>
      <c r="N208" s="4">
        <v>3423169.32</v>
      </c>
      <c r="O208" s="4">
        <v>410777</v>
      </c>
      <c r="P208" s="4">
        <v>0</v>
      </c>
      <c r="Q208" s="4">
        <v>0</v>
      </c>
      <c r="R208" s="18">
        <v>0</v>
      </c>
      <c r="S208" s="4">
        <v>0</v>
      </c>
      <c r="T208" s="4">
        <v>0</v>
      </c>
      <c r="U208" s="7" t="s">
        <v>611</v>
      </c>
    </row>
    <row r="209" spans="1:21" ht="48" x14ac:dyDescent="0.25">
      <c r="A209" s="3" t="s">
        <v>499</v>
      </c>
      <c r="B209" s="2" t="s">
        <v>88</v>
      </c>
      <c r="C209" s="4">
        <v>0</v>
      </c>
      <c r="D209" s="4">
        <v>3606949.7500000005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18">
        <v>0</v>
      </c>
      <c r="S209" s="4">
        <v>0</v>
      </c>
      <c r="T209" s="4">
        <v>0</v>
      </c>
      <c r="U209" s="7" t="s">
        <v>611</v>
      </c>
    </row>
    <row r="210" spans="1:21" ht="48" x14ac:dyDescent="0.25">
      <c r="A210" s="3" t="s">
        <v>500</v>
      </c>
      <c r="B210" s="2" t="s">
        <v>89</v>
      </c>
      <c r="C210" s="4">
        <v>0</v>
      </c>
      <c r="D210" s="4">
        <v>4982124.41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18">
        <v>0</v>
      </c>
      <c r="S210" s="4">
        <v>0</v>
      </c>
      <c r="T210" s="4">
        <v>0</v>
      </c>
      <c r="U210" s="7" t="s">
        <v>611</v>
      </c>
    </row>
    <row r="211" spans="1:21" ht="48" x14ac:dyDescent="0.25">
      <c r="A211" s="3" t="s">
        <v>501</v>
      </c>
      <c r="B211" s="2" t="s">
        <v>90</v>
      </c>
      <c r="C211" s="4">
        <v>0</v>
      </c>
      <c r="D211" s="4">
        <v>3984997.4</v>
      </c>
      <c r="E211" s="4">
        <v>0</v>
      </c>
      <c r="F211" s="4">
        <v>0</v>
      </c>
      <c r="G211" s="4">
        <v>0</v>
      </c>
      <c r="H211" s="4">
        <v>0</v>
      </c>
      <c r="I211" s="4">
        <v>443094.1</v>
      </c>
      <c r="J211" s="4">
        <v>1179167.6499999999</v>
      </c>
      <c r="K211" s="4">
        <v>710485.83</v>
      </c>
      <c r="L211" s="4">
        <v>710485.83</v>
      </c>
      <c r="M211" s="4">
        <v>309611.47000000003</v>
      </c>
      <c r="N211" s="4">
        <v>0</v>
      </c>
      <c r="O211" s="4">
        <v>410777</v>
      </c>
      <c r="P211" s="4">
        <v>96884</v>
      </c>
      <c r="Q211" s="4">
        <v>219053</v>
      </c>
      <c r="R211" s="18">
        <v>0</v>
      </c>
      <c r="S211" s="4">
        <v>0</v>
      </c>
      <c r="T211" s="4">
        <v>0</v>
      </c>
      <c r="U211" s="7" t="s">
        <v>611</v>
      </c>
    </row>
    <row r="212" spans="1:21" ht="48" x14ac:dyDescent="0.25">
      <c r="A212" s="3" t="s">
        <v>502</v>
      </c>
      <c r="B212" s="2" t="s">
        <v>91</v>
      </c>
      <c r="C212" s="4">
        <v>0</v>
      </c>
      <c r="D212" s="4">
        <v>6930438.9900000002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18">
        <v>0</v>
      </c>
      <c r="S212" s="4">
        <v>0</v>
      </c>
      <c r="T212" s="4">
        <v>0</v>
      </c>
      <c r="U212" s="7" t="s">
        <v>611</v>
      </c>
    </row>
    <row r="213" spans="1:21" ht="48" x14ac:dyDescent="0.25">
      <c r="A213" s="3" t="s">
        <v>503</v>
      </c>
      <c r="B213" s="2" t="s">
        <v>92</v>
      </c>
      <c r="C213" s="4">
        <v>0</v>
      </c>
      <c r="D213" s="4">
        <v>2793680.88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18">
        <v>0</v>
      </c>
      <c r="S213" s="4">
        <v>0</v>
      </c>
      <c r="T213" s="4">
        <v>0</v>
      </c>
      <c r="U213" s="7" t="s">
        <v>611</v>
      </c>
    </row>
    <row r="214" spans="1:21" ht="48" x14ac:dyDescent="0.25">
      <c r="A214" s="3" t="s">
        <v>504</v>
      </c>
      <c r="B214" s="2" t="s">
        <v>93</v>
      </c>
      <c r="C214" s="4">
        <v>0</v>
      </c>
      <c r="D214" s="4">
        <v>3626509.1300000004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18">
        <v>0</v>
      </c>
      <c r="S214" s="4">
        <v>0</v>
      </c>
      <c r="T214" s="4">
        <v>0</v>
      </c>
      <c r="U214" s="7" t="s">
        <v>611</v>
      </c>
    </row>
    <row r="215" spans="1:21" ht="48" x14ac:dyDescent="0.25">
      <c r="A215" s="3" t="s">
        <v>505</v>
      </c>
      <c r="B215" s="2" t="s">
        <v>94</v>
      </c>
      <c r="C215" s="4">
        <v>0</v>
      </c>
      <c r="D215" s="4">
        <v>7392441.5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18">
        <v>0</v>
      </c>
      <c r="S215" s="4">
        <v>0</v>
      </c>
      <c r="T215" s="4">
        <v>0</v>
      </c>
      <c r="U215" s="7" t="s">
        <v>611</v>
      </c>
    </row>
    <row r="216" spans="1:21" ht="48" x14ac:dyDescent="0.25">
      <c r="A216" s="3" t="s">
        <v>506</v>
      </c>
      <c r="B216" s="2" t="s">
        <v>95</v>
      </c>
      <c r="C216" s="4">
        <v>0</v>
      </c>
      <c r="D216" s="4">
        <v>6875873.3399999999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18">
        <v>0</v>
      </c>
      <c r="S216" s="4">
        <v>0</v>
      </c>
      <c r="T216" s="4">
        <v>0</v>
      </c>
      <c r="U216" s="7" t="s">
        <v>611</v>
      </c>
    </row>
    <row r="217" spans="1:21" ht="48" x14ac:dyDescent="0.25">
      <c r="A217" s="3" t="s">
        <v>507</v>
      </c>
      <c r="B217" s="2" t="s">
        <v>96</v>
      </c>
      <c r="C217" s="4">
        <v>0</v>
      </c>
      <c r="D217" s="4">
        <v>5115529.3999999994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18">
        <v>0</v>
      </c>
      <c r="S217" s="4">
        <v>0</v>
      </c>
      <c r="T217" s="4">
        <v>0</v>
      </c>
      <c r="U217" s="7" t="s">
        <v>611</v>
      </c>
    </row>
    <row r="218" spans="1:21" ht="48" x14ac:dyDescent="0.25">
      <c r="A218" s="3" t="s">
        <v>508</v>
      </c>
      <c r="B218" s="2" t="s">
        <v>194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3765727.6799999997</v>
      </c>
      <c r="J218" s="4">
        <f>10021402.35+1180420</f>
        <v>11201822.35</v>
      </c>
      <c r="K218" s="4">
        <v>6038212.0499999998</v>
      </c>
      <c r="L218" s="4">
        <v>0</v>
      </c>
      <c r="M218" s="4">
        <v>2631297.69</v>
      </c>
      <c r="N218" s="4">
        <v>2917623.47</v>
      </c>
      <c r="O218" s="4">
        <v>410777</v>
      </c>
      <c r="P218" s="4">
        <v>96884</v>
      </c>
      <c r="Q218" s="4">
        <v>0</v>
      </c>
      <c r="R218" s="18">
        <v>0</v>
      </c>
      <c r="S218" s="4">
        <v>0</v>
      </c>
      <c r="T218" s="4">
        <v>0</v>
      </c>
      <c r="U218" s="7" t="s">
        <v>611</v>
      </c>
    </row>
    <row r="219" spans="1:21" ht="48" x14ac:dyDescent="0.25">
      <c r="A219" s="3" t="s">
        <v>509</v>
      </c>
      <c r="B219" s="2" t="s">
        <v>207</v>
      </c>
      <c r="C219" s="4">
        <v>0</v>
      </c>
      <c r="D219" s="4">
        <v>5237157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18">
        <v>0</v>
      </c>
      <c r="S219" s="4">
        <v>0</v>
      </c>
      <c r="T219" s="4">
        <v>0</v>
      </c>
      <c r="U219" s="7" t="s">
        <v>611</v>
      </c>
    </row>
    <row r="220" spans="1:21" ht="48" x14ac:dyDescent="0.25">
      <c r="A220" s="3" t="s">
        <v>510</v>
      </c>
      <c r="B220" s="2" t="s">
        <v>195</v>
      </c>
      <c r="C220" s="4">
        <v>0</v>
      </c>
      <c r="D220" s="4">
        <v>8172810.5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18">
        <v>0</v>
      </c>
      <c r="S220" s="4">
        <v>0</v>
      </c>
      <c r="T220" s="4">
        <v>0</v>
      </c>
      <c r="U220" s="7" t="s">
        <v>611</v>
      </c>
    </row>
    <row r="221" spans="1:21" ht="48" x14ac:dyDescent="0.25">
      <c r="A221" s="3" t="s">
        <v>511</v>
      </c>
      <c r="B221" s="2" t="s">
        <v>196</v>
      </c>
      <c r="C221" s="4">
        <v>0</v>
      </c>
      <c r="D221" s="4">
        <v>3929613.4699999997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18">
        <v>0</v>
      </c>
      <c r="S221" s="4">
        <v>0</v>
      </c>
      <c r="T221" s="4">
        <v>0</v>
      </c>
      <c r="U221" s="7" t="s">
        <v>611</v>
      </c>
    </row>
    <row r="222" spans="1:21" ht="48" x14ac:dyDescent="0.25">
      <c r="A222" s="3" t="s">
        <v>512</v>
      </c>
      <c r="B222" s="2" t="s">
        <v>197</v>
      </c>
      <c r="C222" s="4">
        <v>0</v>
      </c>
      <c r="D222" s="4">
        <v>22578542.5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18">
        <v>0</v>
      </c>
      <c r="S222" s="4">
        <v>0</v>
      </c>
      <c r="T222" s="4">
        <v>0</v>
      </c>
      <c r="U222" s="7" t="s">
        <v>611</v>
      </c>
    </row>
    <row r="223" spans="1:21" ht="48" x14ac:dyDescent="0.25">
      <c r="A223" s="3" t="s">
        <v>513</v>
      </c>
      <c r="B223" s="2" t="s">
        <v>97</v>
      </c>
      <c r="C223" s="4">
        <v>0</v>
      </c>
      <c r="D223" s="4">
        <v>3709260.34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18">
        <v>0</v>
      </c>
      <c r="S223" s="4">
        <v>0</v>
      </c>
      <c r="T223" s="4">
        <v>0</v>
      </c>
      <c r="U223" s="7" t="s">
        <v>611</v>
      </c>
    </row>
    <row r="224" spans="1:21" ht="48" x14ac:dyDescent="0.25">
      <c r="A224" s="3" t="s">
        <v>514</v>
      </c>
      <c r="B224" s="2" t="s">
        <v>98</v>
      </c>
      <c r="C224" s="4">
        <v>0</v>
      </c>
      <c r="D224" s="4">
        <v>0</v>
      </c>
      <c r="E224" s="4">
        <v>0</v>
      </c>
      <c r="F224" s="4">
        <v>39302690.219999999</v>
      </c>
      <c r="G224" s="4">
        <v>45232015.439999998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18">
        <v>0</v>
      </c>
      <c r="S224" s="4">
        <v>0</v>
      </c>
      <c r="T224" s="4">
        <v>0</v>
      </c>
      <c r="U224" s="7" t="s">
        <v>611</v>
      </c>
    </row>
    <row r="225" spans="1:21" ht="48" x14ac:dyDescent="0.25">
      <c r="A225" s="3" t="s">
        <v>515</v>
      </c>
      <c r="B225" s="2" t="s">
        <v>99</v>
      </c>
      <c r="C225" s="4">
        <v>0</v>
      </c>
      <c r="D225" s="4">
        <v>0</v>
      </c>
      <c r="E225" s="4">
        <v>0</v>
      </c>
      <c r="F225" s="4">
        <v>42497955.149999999</v>
      </c>
      <c r="G225" s="4">
        <v>48909327.910000004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18">
        <v>0</v>
      </c>
      <c r="S225" s="4">
        <v>0</v>
      </c>
      <c r="T225" s="4">
        <v>0</v>
      </c>
      <c r="U225" s="7" t="s">
        <v>611</v>
      </c>
    </row>
    <row r="226" spans="1:21" ht="48" x14ac:dyDescent="0.25">
      <c r="A226" s="3" t="s">
        <v>516</v>
      </c>
      <c r="B226" s="2" t="s">
        <v>100</v>
      </c>
      <c r="C226" s="4">
        <v>0</v>
      </c>
      <c r="D226" s="4">
        <v>7855735.5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18">
        <v>0</v>
      </c>
      <c r="S226" s="4">
        <v>0</v>
      </c>
      <c r="T226" s="4">
        <v>0</v>
      </c>
      <c r="U226" s="7" t="s">
        <v>611</v>
      </c>
    </row>
    <row r="227" spans="1:21" ht="48" x14ac:dyDescent="0.25">
      <c r="A227" s="3" t="s">
        <v>517</v>
      </c>
      <c r="B227" s="2" t="s">
        <v>101</v>
      </c>
      <c r="C227" s="4">
        <v>0</v>
      </c>
      <c r="D227" s="4">
        <v>0</v>
      </c>
      <c r="E227" s="4">
        <v>0</v>
      </c>
      <c r="F227" s="4">
        <v>14753646.75</v>
      </c>
      <c r="G227" s="4">
        <v>16979427.460000001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18">
        <v>0</v>
      </c>
      <c r="S227" s="4">
        <v>0</v>
      </c>
      <c r="T227" s="4">
        <v>0</v>
      </c>
      <c r="U227" s="7" t="s">
        <v>611</v>
      </c>
    </row>
    <row r="228" spans="1:21" ht="48" x14ac:dyDescent="0.25">
      <c r="A228" s="3" t="s">
        <v>518</v>
      </c>
      <c r="B228" s="2" t="s">
        <v>102</v>
      </c>
      <c r="C228" s="4">
        <v>0</v>
      </c>
      <c r="D228" s="4">
        <v>1080881.27</v>
      </c>
      <c r="E228" s="4">
        <v>0</v>
      </c>
      <c r="F228" s="4">
        <v>0</v>
      </c>
      <c r="G228" s="4">
        <v>0</v>
      </c>
      <c r="H228" s="4">
        <v>58207.48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18">
        <v>0</v>
      </c>
      <c r="S228" s="4">
        <v>0</v>
      </c>
      <c r="T228" s="4">
        <v>0</v>
      </c>
      <c r="U228" s="7" t="s">
        <v>611</v>
      </c>
    </row>
    <row r="229" spans="1:21" ht="48" x14ac:dyDescent="0.25">
      <c r="A229" s="3" t="s">
        <v>519</v>
      </c>
      <c r="B229" s="2" t="s">
        <v>103</v>
      </c>
      <c r="C229" s="4">
        <v>0</v>
      </c>
      <c r="D229" s="4">
        <v>2325459.48</v>
      </c>
      <c r="E229" s="4">
        <v>0</v>
      </c>
      <c r="F229" s="4">
        <v>0</v>
      </c>
      <c r="G229" s="4">
        <v>0</v>
      </c>
      <c r="H229" s="4">
        <v>86941.62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18">
        <v>0</v>
      </c>
      <c r="S229" s="4">
        <v>0</v>
      </c>
      <c r="T229" s="4">
        <v>0</v>
      </c>
      <c r="U229" s="7" t="s">
        <v>611</v>
      </c>
    </row>
    <row r="230" spans="1:21" ht="48" x14ac:dyDescent="0.25">
      <c r="A230" s="3" t="s">
        <v>520</v>
      </c>
      <c r="B230" s="2" t="s">
        <v>104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17387175.02</v>
      </c>
      <c r="J230" s="4">
        <f>46270971.07+1180420</f>
        <v>47451391.07</v>
      </c>
      <c r="K230" s="4">
        <v>27879724.34</v>
      </c>
      <c r="L230" s="4">
        <v>27879724.34</v>
      </c>
      <c r="M230" s="4">
        <v>12149267.629999999</v>
      </c>
      <c r="N230" s="4">
        <v>13471295.380000001</v>
      </c>
      <c r="O230" s="4">
        <v>410777</v>
      </c>
      <c r="P230" s="4">
        <v>96884</v>
      </c>
      <c r="Q230" s="4">
        <v>219053</v>
      </c>
      <c r="R230" s="18">
        <v>0</v>
      </c>
      <c r="S230" s="4">
        <v>0</v>
      </c>
      <c r="T230" s="4">
        <v>0</v>
      </c>
      <c r="U230" s="7" t="s">
        <v>611</v>
      </c>
    </row>
    <row r="231" spans="1:21" ht="48" x14ac:dyDescent="0.25">
      <c r="A231" s="3" t="s">
        <v>521</v>
      </c>
      <c r="B231" s="2" t="s">
        <v>105</v>
      </c>
      <c r="C231" s="4">
        <v>0</v>
      </c>
      <c r="D231" s="4">
        <v>5158599.6500000004</v>
      </c>
      <c r="E231" s="4">
        <v>0</v>
      </c>
      <c r="F231" s="4">
        <v>0</v>
      </c>
      <c r="G231" s="4">
        <v>0</v>
      </c>
      <c r="H231" s="4">
        <v>0</v>
      </c>
      <c r="I231" s="4">
        <v>4394779.41</v>
      </c>
      <c r="J231" s="4">
        <f>11695442.79+1180420</f>
        <v>12875862.789999999</v>
      </c>
      <c r="K231" s="4">
        <v>7046874.3900000006</v>
      </c>
      <c r="L231" s="4">
        <v>7046874.3900000006</v>
      </c>
      <c r="M231" s="4">
        <v>3070846.8200000003</v>
      </c>
      <c r="N231" s="4">
        <v>3405002.33</v>
      </c>
      <c r="O231" s="4">
        <v>410777</v>
      </c>
      <c r="P231" s="4">
        <v>96884</v>
      </c>
      <c r="Q231" s="4">
        <v>219053</v>
      </c>
      <c r="R231" s="18">
        <v>0</v>
      </c>
      <c r="S231" s="4">
        <v>0</v>
      </c>
      <c r="T231" s="4">
        <v>0</v>
      </c>
      <c r="U231" s="7" t="s">
        <v>611</v>
      </c>
    </row>
    <row r="232" spans="1:21" ht="48" x14ac:dyDescent="0.25">
      <c r="A232" s="3" t="s">
        <v>522</v>
      </c>
      <c r="B232" s="2" t="s">
        <v>106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4432657.54</v>
      </c>
      <c r="J232" s="4">
        <f>11796244.57+1180420</f>
        <v>12976664.57</v>
      </c>
      <c r="K232" s="4">
        <v>7107610.6500000004</v>
      </c>
      <c r="L232" s="4">
        <v>7107610.6500000004</v>
      </c>
      <c r="M232" s="4">
        <v>3097314.13</v>
      </c>
      <c r="N232" s="4">
        <v>3434349.6799999997</v>
      </c>
      <c r="O232" s="4">
        <v>410777</v>
      </c>
      <c r="P232" s="4">
        <v>96884</v>
      </c>
      <c r="Q232" s="4">
        <v>219053</v>
      </c>
      <c r="R232" s="18">
        <v>0</v>
      </c>
      <c r="S232" s="4">
        <v>0</v>
      </c>
      <c r="T232" s="4">
        <v>0</v>
      </c>
      <c r="U232" s="7" t="s">
        <v>611</v>
      </c>
    </row>
    <row r="233" spans="1:21" ht="48" x14ac:dyDescent="0.25">
      <c r="A233" s="3" t="s">
        <v>523</v>
      </c>
      <c r="B233" s="2" t="s">
        <v>107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4406680.7</v>
      </c>
      <c r="J233" s="4">
        <f>11727114.65+1180420</f>
        <v>12907534.65</v>
      </c>
      <c r="K233" s="4">
        <v>7065957.6799999997</v>
      </c>
      <c r="L233" s="4">
        <v>7065957.6799999997</v>
      </c>
      <c r="M233" s="4">
        <v>3079162.8299999996</v>
      </c>
      <c r="N233" s="4">
        <v>3414223.25</v>
      </c>
      <c r="O233" s="4">
        <v>410777</v>
      </c>
      <c r="P233" s="4">
        <v>96884</v>
      </c>
      <c r="Q233" s="4">
        <v>219053</v>
      </c>
      <c r="R233" s="18">
        <v>0</v>
      </c>
      <c r="S233" s="4">
        <v>0</v>
      </c>
      <c r="T233" s="4">
        <v>0</v>
      </c>
      <c r="U233" s="7" t="s">
        <v>611</v>
      </c>
    </row>
    <row r="234" spans="1:21" ht="48" x14ac:dyDescent="0.25">
      <c r="A234" s="3" t="s">
        <v>524</v>
      </c>
      <c r="B234" s="2" t="s">
        <v>108</v>
      </c>
      <c r="C234" s="4">
        <v>0</v>
      </c>
      <c r="D234" s="4">
        <v>0</v>
      </c>
      <c r="E234" s="4">
        <v>0</v>
      </c>
      <c r="F234" s="4">
        <v>30480778.009999998</v>
      </c>
      <c r="G234" s="4">
        <v>35079202.310000002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18">
        <v>0</v>
      </c>
      <c r="S234" s="4">
        <v>0</v>
      </c>
      <c r="T234" s="4">
        <v>0</v>
      </c>
      <c r="U234" s="7" t="s">
        <v>611</v>
      </c>
    </row>
    <row r="235" spans="1:21" ht="48" x14ac:dyDescent="0.25">
      <c r="A235" s="3" t="s">
        <v>525</v>
      </c>
      <c r="B235" s="2" t="s">
        <v>109</v>
      </c>
      <c r="C235" s="4">
        <v>0</v>
      </c>
      <c r="D235" s="4">
        <v>0</v>
      </c>
      <c r="E235" s="4">
        <v>0</v>
      </c>
      <c r="F235" s="4">
        <v>2508702.17</v>
      </c>
      <c r="G235" s="4">
        <v>2887172.74</v>
      </c>
      <c r="H235" s="4">
        <v>62882.720000000001</v>
      </c>
      <c r="I235" s="4">
        <v>0</v>
      </c>
      <c r="J235" s="4">
        <f>1559839.03+1180420</f>
        <v>2740259.0300000003</v>
      </c>
      <c r="K235" s="4">
        <v>939852.38</v>
      </c>
      <c r="L235" s="4">
        <v>939852.38</v>
      </c>
      <c r="M235" s="4">
        <v>0</v>
      </c>
      <c r="N235" s="4">
        <v>0</v>
      </c>
      <c r="O235" s="4">
        <v>410777</v>
      </c>
      <c r="P235" s="4">
        <v>96884</v>
      </c>
      <c r="Q235" s="4">
        <v>219053</v>
      </c>
      <c r="R235" s="18">
        <v>0</v>
      </c>
      <c r="S235" s="4">
        <v>0</v>
      </c>
      <c r="T235" s="4">
        <v>0</v>
      </c>
      <c r="U235" s="7" t="s">
        <v>611</v>
      </c>
    </row>
    <row r="236" spans="1:21" ht="48" x14ac:dyDescent="0.25">
      <c r="A236" s="3" t="s">
        <v>526</v>
      </c>
      <c r="B236" s="2" t="s">
        <v>110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3665711.09</v>
      </c>
      <c r="J236" s="4">
        <f>9755236.92+1180420</f>
        <v>10935656.92</v>
      </c>
      <c r="K236" s="4">
        <v>5877838.9500000002</v>
      </c>
      <c r="L236" s="4">
        <v>5877838.9500000002</v>
      </c>
      <c r="M236" s="4">
        <v>2561411.21</v>
      </c>
      <c r="N236" s="4">
        <v>2840132.27</v>
      </c>
      <c r="O236" s="4">
        <v>410777</v>
      </c>
      <c r="P236" s="4">
        <v>96884</v>
      </c>
      <c r="Q236" s="4">
        <v>219053</v>
      </c>
      <c r="R236" s="18">
        <v>0</v>
      </c>
      <c r="S236" s="4">
        <v>0</v>
      </c>
      <c r="T236" s="4">
        <v>0</v>
      </c>
      <c r="U236" s="7" t="s">
        <v>611</v>
      </c>
    </row>
    <row r="237" spans="1:21" ht="48" x14ac:dyDescent="0.25">
      <c r="A237" s="3" t="s">
        <v>527</v>
      </c>
      <c r="B237" s="2" t="s">
        <v>111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3665711.09</v>
      </c>
      <c r="J237" s="4">
        <f>9755236.92+1180420</f>
        <v>10935656.92</v>
      </c>
      <c r="K237" s="4">
        <v>5877838.9500000002</v>
      </c>
      <c r="L237" s="4">
        <v>5877838.9500000002</v>
      </c>
      <c r="M237" s="4">
        <v>2561411.21</v>
      </c>
      <c r="N237" s="4">
        <v>2840132.27</v>
      </c>
      <c r="O237" s="4">
        <v>410777</v>
      </c>
      <c r="P237" s="4">
        <v>96884</v>
      </c>
      <c r="Q237" s="4">
        <v>219053</v>
      </c>
      <c r="R237" s="18">
        <v>0</v>
      </c>
      <c r="S237" s="4">
        <v>0</v>
      </c>
      <c r="T237" s="4">
        <v>0</v>
      </c>
      <c r="U237" s="7" t="s">
        <v>611</v>
      </c>
    </row>
    <row r="238" spans="1:21" ht="48" x14ac:dyDescent="0.25">
      <c r="A238" s="3" t="s">
        <v>528</v>
      </c>
      <c r="B238" s="2" t="s">
        <v>112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3665711.09</v>
      </c>
      <c r="J238" s="4">
        <f>9755236.92+1180420</f>
        <v>10935656.92</v>
      </c>
      <c r="K238" s="4">
        <v>0</v>
      </c>
      <c r="L238" s="4">
        <v>0</v>
      </c>
      <c r="M238" s="4">
        <v>0</v>
      </c>
      <c r="N238" s="4">
        <v>0</v>
      </c>
      <c r="O238" s="4">
        <v>410777</v>
      </c>
      <c r="P238" s="4">
        <v>96884</v>
      </c>
      <c r="Q238" s="4">
        <v>219053</v>
      </c>
      <c r="R238" s="18">
        <v>0</v>
      </c>
      <c r="S238" s="4">
        <v>0</v>
      </c>
      <c r="T238" s="4">
        <v>0</v>
      </c>
      <c r="U238" s="7" t="s">
        <v>611</v>
      </c>
    </row>
    <row r="239" spans="1:21" ht="48" x14ac:dyDescent="0.25">
      <c r="A239" s="3" t="s">
        <v>529</v>
      </c>
      <c r="B239" s="2" t="s">
        <v>113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2951404.9499999997</v>
      </c>
      <c r="J239" s="4">
        <v>0</v>
      </c>
      <c r="K239" s="4">
        <v>0</v>
      </c>
      <c r="L239" s="4">
        <v>0</v>
      </c>
      <c r="M239" s="4">
        <v>0</v>
      </c>
      <c r="N239" s="4">
        <v>2286699.7000000002</v>
      </c>
      <c r="O239" s="4">
        <v>0</v>
      </c>
      <c r="P239" s="4">
        <v>0</v>
      </c>
      <c r="Q239" s="4">
        <v>0</v>
      </c>
      <c r="R239" s="18">
        <v>0</v>
      </c>
      <c r="S239" s="4">
        <v>0</v>
      </c>
      <c r="T239" s="4">
        <v>0</v>
      </c>
      <c r="U239" s="7" t="s">
        <v>611</v>
      </c>
    </row>
    <row r="240" spans="1:21" ht="48" x14ac:dyDescent="0.25">
      <c r="A240" s="3" t="s">
        <v>530</v>
      </c>
      <c r="B240" s="2" t="s">
        <v>178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7319194.5500000007</v>
      </c>
      <c r="O240" s="4">
        <v>0</v>
      </c>
      <c r="P240" s="4">
        <v>0</v>
      </c>
      <c r="Q240" s="4">
        <v>0</v>
      </c>
      <c r="R240" s="18">
        <v>0</v>
      </c>
      <c r="S240" s="4">
        <v>0</v>
      </c>
      <c r="T240" s="4">
        <v>0</v>
      </c>
      <c r="U240" s="7" t="s">
        <v>611</v>
      </c>
    </row>
    <row r="241" spans="1:21" ht="48" x14ac:dyDescent="0.25">
      <c r="A241" s="3" t="s">
        <v>531</v>
      </c>
      <c r="B241" s="2" t="s">
        <v>179</v>
      </c>
      <c r="C241" s="4">
        <v>0</v>
      </c>
      <c r="D241" s="4">
        <v>5956567.7999999998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f>12532310.74+1180420</f>
        <v>13712730.74</v>
      </c>
      <c r="K241" s="4">
        <v>0</v>
      </c>
      <c r="L241" s="4">
        <v>0</v>
      </c>
      <c r="M241" s="4">
        <v>0</v>
      </c>
      <c r="N241" s="4">
        <v>0</v>
      </c>
      <c r="O241" s="4">
        <v>410777</v>
      </c>
      <c r="P241" s="4">
        <v>0</v>
      </c>
      <c r="Q241" s="4">
        <v>0</v>
      </c>
      <c r="R241" s="18">
        <v>0</v>
      </c>
      <c r="S241" s="4">
        <v>0</v>
      </c>
      <c r="T241" s="4">
        <v>0</v>
      </c>
      <c r="U241" s="7" t="s">
        <v>611</v>
      </c>
    </row>
    <row r="242" spans="1:21" ht="48" x14ac:dyDescent="0.25">
      <c r="A242" s="3" t="s">
        <v>532</v>
      </c>
      <c r="B242" s="2" t="s">
        <v>114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f>12524392.77+1180420</f>
        <v>13704812.77</v>
      </c>
      <c r="K242" s="4">
        <v>7546342.9899999993</v>
      </c>
      <c r="L242" s="4">
        <v>7546342.9899999993</v>
      </c>
      <c r="M242" s="4">
        <v>3288502.41</v>
      </c>
      <c r="N242" s="4">
        <v>3646342.1999999997</v>
      </c>
      <c r="O242" s="4">
        <v>410777</v>
      </c>
      <c r="P242" s="4">
        <v>96884</v>
      </c>
      <c r="Q242" s="4">
        <v>219053</v>
      </c>
      <c r="R242" s="18">
        <v>0</v>
      </c>
      <c r="S242" s="4">
        <v>0</v>
      </c>
      <c r="T242" s="4">
        <v>0</v>
      </c>
      <c r="U242" s="7" t="s">
        <v>611</v>
      </c>
    </row>
    <row r="243" spans="1:21" ht="48" x14ac:dyDescent="0.25">
      <c r="A243" s="3" t="s">
        <v>533</v>
      </c>
      <c r="B243" s="2" t="s">
        <v>115</v>
      </c>
      <c r="C243" s="4">
        <v>0</v>
      </c>
      <c r="D243" s="4">
        <v>5313183.0599999996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18">
        <v>0</v>
      </c>
      <c r="S243" s="4">
        <v>0</v>
      </c>
      <c r="T243" s="4">
        <v>0</v>
      </c>
      <c r="U243" s="7" t="s">
        <v>611</v>
      </c>
    </row>
    <row r="244" spans="1:21" ht="48" x14ac:dyDescent="0.25">
      <c r="A244" s="3" t="s">
        <v>534</v>
      </c>
      <c r="B244" s="2" t="s">
        <v>116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6547768.1500000004</v>
      </c>
      <c r="J244" s="4">
        <v>0</v>
      </c>
      <c r="K244" s="4">
        <v>0</v>
      </c>
      <c r="L244" s="4">
        <v>10499116.200000001</v>
      </c>
      <c r="M244" s="4">
        <v>4575245.1099999994</v>
      </c>
      <c r="N244" s="4">
        <v>5073102.37</v>
      </c>
      <c r="O244" s="4">
        <v>0</v>
      </c>
      <c r="P244" s="4">
        <v>0</v>
      </c>
      <c r="Q244" s="4">
        <v>219053</v>
      </c>
      <c r="R244" s="18">
        <v>0</v>
      </c>
      <c r="S244" s="4">
        <v>0</v>
      </c>
      <c r="T244" s="4">
        <v>0</v>
      </c>
      <c r="U244" s="7" t="s">
        <v>611</v>
      </c>
    </row>
    <row r="245" spans="1:21" ht="48" x14ac:dyDescent="0.25">
      <c r="A245" s="3" t="s">
        <v>535</v>
      </c>
      <c r="B245" s="2" t="s">
        <v>198</v>
      </c>
      <c r="C245" s="4">
        <v>0</v>
      </c>
      <c r="D245" s="4">
        <v>0</v>
      </c>
      <c r="E245" s="4">
        <v>0</v>
      </c>
      <c r="F245" s="4">
        <v>16784456.530000001</v>
      </c>
      <c r="G245" s="4">
        <v>19316611.48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18">
        <v>0</v>
      </c>
      <c r="S245" s="4">
        <v>0</v>
      </c>
      <c r="T245" s="4">
        <v>0</v>
      </c>
      <c r="U245" s="7" t="s">
        <v>611</v>
      </c>
    </row>
    <row r="246" spans="1:21" ht="48" x14ac:dyDescent="0.25">
      <c r="A246" s="3" t="s">
        <v>536</v>
      </c>
      <c r="B246" s="2" t="s">
        <v>117</v>
      </c>
      <c r="C246" s="4">
        <v>0</v>
      </c>
      <c r="D246" s="4">
        <v>969246</v>
      </c>
      <c r="E246" s="4">
        <v>0</v>
      </c>
      <c r="F246" s="4">
        <v>0</v>
      </c>
      <c r="G246" s="4">
        <v>0</v>
      </c>
      <c r="H246" s="4">
        <v>395296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18">
        <v>0</v>
      </c>
      <c r="S246" s="4">
        <v>0</v>
      </c>
      <c r="T246" s="4">
        <v>0</v>
      </c>
      <c r="U246" s="7" t="s">
        <v>611</v>
      </c>
    </row>
    <row r="247" spans="1:21" ht="48" x14ac:dyDescent="0.25">
      <c r="A247" s="3" t="s">
        <v>537</v>
      </c>
      <c r="B247" s="2" t="s">
        <v>118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246614</v>
      </c>
      <c r="K247" s="4">
        <v>246614</v>
      </c>
      <c r="L247" s="4">
        <v>246614</v>
      </c>
      <c r="M247" s="4">
        <v>246614</v>
      </c>
      <c r="N247" s="4">
        <v>0</v>
      </c>
      <c r="O247" s="4">
        <v>0</v>
      </c>
      <c r="P247" s="4">
        <v>0</v>
      </c>
      <c r="Q247" s="4">
        <v>0</v>
      </c>
      <c r="R247" s="18">
        <v>0</v>
      </c>
      <c r="S247" s="4">
        <v>0</v>
      </c>
      <c r="T247" s="4">
        <v>0</v>
      </c>
      <c r="U247" s="7" t="s">
        <v>611</v>
      </c>
    </row>
    <row r="248" spans="1:21" ht="48" x14ac:dyDescent="0.25">
      <c r="A248" s="3" t="s">
        <v>538</v>
      </c>
      <c r="B248" s="2" t="s">
        <v>119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410777</v>
      </c>
      <c r="P248" s="4">
        <v>96884</v>
      </c>
      <c r="Q248" s="4">
        <v>219053</v>
      </c>
      <c r="R248" s="18">
        <v>0</v>
      </c>
      <c r="S248" s="4">
        <v>0</v>
      </c>
      <c r="T248" s="4">
        <v>0</v>
      </c>
      <c r="U248" s="7" t="s">
        <v>611</v>
      </c>
    </row>
    <row r="249" spans="1:21" ht="48" x14ac:dyDescent="0.25">
      <c r="A249" s="3" t="s">
        <v>539</v>
      </c>
      <c r="B249" s="2" t="s">
        <v>120</v>
      </c>
      <c r="C249" s="4">
        <v>0</v>
      </c>
      <c r="D249" s="4">
        <v>16048719.68</v>
      </c>
      <c r="E249" s="4">
        <v>0</v>
      </c>
      <c r="F249" s="4">
        <v>0</v>
      </c>
      <c r="G249" s="4">
        <v>0</v>
      </c>
      <c r="H249" s="4">
        <v>0</v>
      </c>
      <c r="I249" s="4">
        <v>3499436.37</v>
      </c>
      <c r="J249" s="4">
        <f>9312744.52+1180420</f>
        <v>10493164.52</v>
      </c>
      <c r="K249" s="4">
        <v>5611223.2800000003</v>
      </c>
      <c r="L249" s="4">
        <v>5611223.2800000003</v>
      </c>
      <c r="M249" s="4">
        <v>2445226.9500000002</v>
      </c>
      <c r="N249" s="4">
        <v>2711305.37</v>
      </c>
      <c r="O249" s="4">
        <v>410777</v>
      </c>
      <c r="P249" s="4">
        <v>96884</v>
      </c>
      <c r="Q249" s="4">
        <v>219053</v>
      </c>
      <c r="R249" s="18">
        <v>0</v>
      </c>
      <c r="S249" s="4">
        <v>0</v>
      </c>
      <c r="T249" s="4">
        <v>0</v>
      </c>
      <c r="U249" s="7" t="s">
        <v>611</v>
      </c>
    </row>
    <row r="250" spans="1:21" ht="48" x14ac:dyDescent="0.25">
      <c r="A250" s="3" t="s">
        <v>540</v>
      </c>
      <c r="B250" s="2" t="s">
        <v>121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2888579.88</v>
      </c>
      <c r="J250" s="4">
        <v>0</v>
      </c>
      <c r="K250" s="4">
        <v>4631736.37</v>
      </c>
      <c r="L250" s="4">
        <v>4631736.37</v>
      </c>
      <c r="M250" s="4">
        <v>2018391.72</v>
      </c>
      <c r="N250" s="4">
        <v>2238023.87</v>
      </c>
      <c r="O250" s="4">
        <v>0</v>
      </c>
      <c r="P250" s="4">
        <v>96884</v>
      </c>
      <c r="Q250" s="4">
        <v>219053</v>
      </c>
      <c r="R250" s="18">
        <v>0</v>
      </c>
      <c r="S250" s="4">
        <v>0</v>
      </c>
      <c r="T250" s="4">
        <v>0</v>
      </c>
      <c r="U250" s="7" t="s">
        <v>611</v>
      </c>
    </row>
    <row r="251" spans="1:21" ht="48" x14ac:dyDescent="0.25">
      <c r="A251" s="3" t="s">
        <v>541</v>
      </c>
      <c r="B251" s="2" t="s">
        <v>122</v>
      </c>
      <c r="C251" s="4">
        <v>0</v>
      </c>
      <c r="D251" s="4">
        <v>11572230.240000002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18">
        <v>0</v>
      </c>
      <c r="S251" s="4">
        <v>0</v>
      </c>
      <c r="T251" s="4">
        <v>0</v>
      </c>
      <c r="U251" s="7" t="s">
        <v>611</v>
      </c>
    </row>
    <row r="252" spans="1:21" ht="48" x14ac:dyDescent="0.25">
      <c r="A252" s="3" t="s">
        <v>542</v>
      </c>
      <c r="B252" s="2" t="s">
        <v>123</v>
      </c>
      <c r="C252" s="4">
        <v>0</v>
      </c>
      <c r="D252" s="4">
        <v>0</v>
      </c>
      <c r="E252" s="4">
        <v>0</v>
      </c>
      <c r="F252" s="4">
        <v>17038307.75</v>
      </c>
      <c r="G252" s="4">
        <v>2412231.21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18">
        <v>0</v>
      </c>
      <c r="S252" s="4">
        <v>0</v>
      </c>
      <c r="T252" s="4">
        <v>0</v>
      </c>
      <c r="U252" s="7" t="s">
        <v>611</v>
      </c>
    </row>
    <row r="253" spans="1:21" ht="48" x14ac:dyDescent="0.25">
      <c r="A253" s="3" t="s">
        <v>543</v>
      </c>
      <c r="B253" s="2" t="s">
        <v>199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3851897.58</v>
      </c>
      <c r="J253" s="4">
        <f>10250718.79+1180420</f>
        <v>11431138.789999999</v>
      </c>
      <c r="K253" s="4">
        <v>6176382.4600000009</v>
      </c>
      <c r="L253" s="4">
        <v>0</v>
      </c>
      <c r="M253" s="4">
        <v>0</v>
      </c>
      <c r="N253" s="4">
        <v>2984386.48</v>
      </c>
      <c r="O253" s="4">
        <v>410777</v>
      </c>
      <c r="P253" s="4">
        <v>96884</v>
      </c>
      <c r="Q253" s="4">
        <v>0</v>
      </c>
      <c r="R253" s="18">
        <v>0</v>
      </c>
      <c r="S253" s="4">
        <v>0</v>
      </c>
      <c r="T253" s="4">
        <v>0</v>
      </c>
      <c r="U253" s="7" t="s">
        <v>611</v>
      </c>
    </row>
    <row r="254" spans="1:21" ht="48" x14ac:dyDescent="0.25">
      <c r="A254" s="3" t="s">
        <v>544</v>
      </c>
      <c r="B254" s="2" t="s">
        <v>216</v>
      </c>
      <c r="C254" s="4">
        <v>0</v>
      </c>
      <c r="D254" s="4">
        <v>1218392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18">
        <v>0</v>
      </c>
      <c r="S254" s="4">
        <v>0</v>
      </c>
      <c r="T254" s="4">
        <v>0</v>
      </c>
      <c r="U254" s="7" t="s">
        <v>611</v>
      </c>
    </row>
    <row r="255" spans="1:21" ht="48" x14ac:dyDescent="0.25">
      <c r="A255" s="3" t="s">
        <v>545</v>
      </c>
      <c r="B255" s="2" t="s">
        <v>217</v>
      </c>
      <c r="C255" s="4">
        <v>0</v>
      </c>
      <c r="D255" s="4">
        <v>897768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18">
        <v>0</v>
      </c>
      <c r="S255" s="4">
        <v>0</v>
      </c>
      <c r="T255" s="4">
        <v>0</v>
      </c>
      <c r="U255" s="7" t="s">
        <v>611</v>
      </c>
    </row>
    <row r="256" spans="1:21" ht="48" x14ac:dyDescent="0.25">
      <c r="A256" s="3" t="s">
        <v>546</v>
      </c>
      <c r="B256" s="2" t="s">
        <v>218</v>
      </c>
      <c r="C256" s="4">
        <v>0</v>
      </c>
      <c r="D256" s="4">
        <v>3490596.53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18">
        <v>0</v>
      </c>
      <c r="S256" s="4">
        <v>0</v>
      </c>
      <c r="T256" s="4">
        <v>0</v>
      </c>
      <c r="U256" s="7" t="s">
        <v>611</v>
      </c>
    </row>
    <row r="257" spans="1:21" ht="48" x14ac:dyDescent="0.25">
      <c r="A257" s="3" t="s">
        <v>547</v>
      </c>
      <c r="B257" s="2" t="s">
        <v>124</v>
      </c>
      <c r="C257" s="4">
        <v>0</v>
      </c>
      <c r="D257" s="4">
        <v>0</v>
      </c>
      <c r="E257" s="4">
        <v>0</v>
      </c>
      <c r="F257" s="4">
        <v>11378915.99</v>
      </c>
      <c r="G257" s="4">
        <v>1814909.1600000001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18">
        <v>0</v>
      </c>
      <c r="S257" s="4">
        <v>0</v>
      </c>
      <c r="T257" s="4">
        <v>0</v>
      </c>
      <c r="U257" s="7" t="s">
        <v>611</v>
      </c>
    </row>
    <row r="258" spans="1:21" ht="48" x14ac:dyDescent="0.25">
      <c r="A258" s="3" t="s">
        <v>548</v>
      </c>
      <c r="B258" s="2" t="s">
        <v>125</v>
      </c>
      <c r="C258" s="4">
        <v>0</v>
      </c>
      <c r="D258" s="4">
        <v>11576342.73</v>
      </c>
      <c r="E258" s="4">
        <v>0</v>
      </c>
      <c r="F258" s="4">
        <v>8176524.5899999999</v>
      </c>
      <c r="G258" s="4">
        <v>9410060.3499999996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18">
        <v>0</v>
      </c>
      <c r="S258" s="4">
        <v>0</v>
      </c>
      <c r="T258" s="4">
        <v>0</v>
      </c>
      <c r="U258" s="7" t="s">
        <v>611</v>
      </c>
    </row>
    <row r="259" spans="1:21" ht="48" x14ac:dyDescent="0.25">
      <c r="A259" s="3" t="s">
        <v>549</v>
      </c>
      <c r="B259" s="2" t="s">
        <v>265</v>
      </c>
      <c r="C259" s="4">
        <v>0</v>
      </c>
      <c r="D259" s="4">
        <v>10224037.48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18">
        <v>0</v>
      </c>
      <c r="S259" s="4">
        <v>0</v>
      </c>
      <c r="T259" s="4">
        <v>0</v>
      </c>
      <c r="U259" s="7" t="s">
        <v>611</v>
      </c>
    </row>
    <row r="260" spans="1:21" ht="48" x14ac:dyDescent="0.25">
      <c r="A260" s="3" t="s">
        <v>550</v>
      </c>
      <c r="B260" s="2" t="s">
        <v>266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f>21010014.53+2360840</f>
        <v>23370854.530000001</v>
      </c>
      <c r="K260" s="4">
        <v>12659198.630000001</v>
      </c>
      <c r="L260" s="4">
        <v>12659198.630000001</v>
      </c>
      <c r="M260" s="4">
        <v>5516553.54</v>
      </c>
      <c r="N260" s="4">
        <v>0</v>
      </c>
      <c r="O260" s="4">
        <v>410777</v>
      </c>
      <c r="P260" s="4">
        <v>96884</v>
      </c>
      <c r="Q260" s="4">
        <v>219053</v>
      </c>
      <c r="R260" s="18">
        <v>0</v>
      </c>
      <c r="S260" s="4">
        <v>0</v>
      </c>
      <c r="T260" s="4">
        <v>0</v>
      </c>
      <c r="U260" s="7" t="s">
        <v>611</v>
      </c>
    </row>
    <row r="261" spans="1:21" ht="48" x14ac:dyDescent="0.25">
      <c r="A261" s="3" t="s">
        <v>551</v>
      </c>
      <c r="B261" s="2" t="s">
        <v>126</v>
      </c>
      <c r="C261" s="4">
        <v>0</v>
      </c>
      <c r="D261" s="4">
        <v>4301458.09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18">
        <v>0</v>
      </c>
      <c r="S261" s="4">
        <v>0</v>
      </c>
      <c r="T261" s="4">
        <v>0</v>
      </c>
      <c r="U261" s="7" t="s">
        <v>611</v>
      </c>
    </row>
    <row r="262" spans="1:21" ht="48" x14ac:dyDescent="0.25">
      <c r="A262" s="3" t="s">
        <v>552</v>
      </c>
      <c r="B262" s="2" t="s">
        <v>127</v>
      </c>
      <c r="C262" s="4">
        <v>0</v>
      </c>
      <c r="D262" s="4">
        <v>6249271.1400000006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1411687.51</v>
      </c>
      <c r="O262" s="4">
        <v>0</v>
      </c>
      <c r="P262" s="4">
        <v>0</v>
      </c>
      <c r="Q262" s="4">
        <v>0</v>
      </c>
      <c r="R262" s="18">
        <v>0</v>
      </c>
      <c r="S262" s="4">
        <v>0</v>
      </c>
      <c r="T262" s="4">
        <v>0</v>
      </c>
      <c r="U262" s="7" t="s">
        <v>611</v>
      </c>
    </row>
    <row r="263" spans="1:21" ht="48" x14ac:dyDescent="0.25">
      <c r="A263" s="3" t="s">
        <v>553</v>
      </c>
      <c r="B263" s="2" t="s">
        <v>200</v>
      </c>
      <c r="C263" s="4">
        <v>3348291.24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18">
        <v>0</v>
      </c>
      <c r="S263" s="4">
        <v>0</v>
      </c>
      <c r="T263" s="4">
        <v>0</v>
      </c>
      <c r="U263" s="7" t="s">
        <v>611</v>
      </c>
    </row>
    <row r="264" spans="1:21" ht="48" x14ac:dyDescent="0.25">
      <c r="A264" s="3" t="s">
        <v>554</v>
      </c>
      <c r="B264" s="2" t="s">
        <v>128</v>
      </c>
      <c r="C264" s="4">
        <v>0</v>
      </c>
      <c r="D264" s="4">
        <v>0</v>
      </c>
      <c r="E264" s="4">
        <v>0</v>
      </c>
      <c r="F264" s="4">
        <v>12199763.710000001</v>
      </c>
      <c r="G264" s="4">
        <v>14040257.739999998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18">
        <v>0</v>
      </c>
      <c r="S264" s="4">
        <v>0</v>
      </c>
      <c r="T264" s="4">
        <v>0</v>
      </c>
      <c r="U264" s="7" t="s">
        <v>611</v>
      </c>
    </row>
    <row r="265" spans="1:21" ht="48" x14ac:dyDescent="0.25">
      <c r="A265" s="3" t="s">
        <v>555</v>
      </c>
      <c r="B265" s="2" t="s">
        <v>129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4399814.57</v>
      </c>
      <c r="J265" s="4">
        <f>11708842.42+1180420</f>
        <v>12889262.42</v>
      </c>
      <c r="K265" s="4">
        <v>7054948.0899999999</v>
      </c>
      <c r="L265" s="4">
        <v>7054948.0899999999</v>
      </c>
      <c r="M265" s="4">
        <v>3074365.13</v>
      </c>
      <c r="N265" s="4">
        <v>3408903.49</v>
      </c>
      <c r="O265" s="4">
        <v>410777</v>
      </c>
      <c r="P265" s="4">
        <v>96884</v>
      </c>
      <c r="Q265" s="4">
        <v>219053</v>
      </c>
      <c r="R265" s="18">
        <v>0</v>
      </c>
      <c r="S265" s="4">
        <v>0</v>
      </c>
      <c r="T265" s="4">
        <v>0</v>
      </c>
      <c r="U265" s="7" t="s">
        <v>611</v>
      </c>
    </row>
    <row r="266" spans="1:21" ht="48" x14ac:dyDescent="0.25">
      <c r="A266" s="3" t="s">
        <v>556</v>
      </c>
      <c r="B266" s="2" t="s">
        <v>130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3463253.7199999997</v>
      </c>
      <c r="O266" s="4">
        <v>0</v>
      </c>
      <c r="P266" s="4">
        <v>0</v>
      </c>
      <c r="Q266" s="4">
        <v>0</v>
      </c>
      <c r="R266" s="18">
        <v>0</v>
      </c>
      <c r="S266" s="4">
        <v>0</v>
      </c>
      <c r="T266" s="4">
        <v>0</v>
      </c>
      <c r="U266" s="7" t="s">
        <v>611</v>
      </c>
    </row>
    <row r="267" spans="1:21" ht="48" x14ac:dyDescent="0.25">
      <c r="A267" s="3" t="s">
        <v>557</v>
      </c>
      <c r="B267" s="2" t="s">
        <v>131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f>30468023.24+1180420</f>
        <v>31648443.239999998</v>
      </c>
      <c r="K267" s="4">
        <v>18357948.189999998</v>
      </c>
      <c r="L267" s="4">
        <v>18357948.189999998</v>
      </c>
      <c r="M267" s="4">
        <v>7999922.1999999993</v>
      </c>
      <c r="N267" s="4">
        <v>8870437.1500000004</v>
      </c>
      <c r="O267" s="4">
        <v>410777</v>
      </c>
      <c r="P267" s="4">
        <v>96884</v>
      </c>
      <c r="Q267" s="4">
        <v>219053</v>
      </c>
      <c r="R267" s="18">
        <v>0</v>
      </c>
      <c r="S267" s="4">
        <v>0</v>
      </c>
      <c r="T267" s="4">
        <v>0</v>
      </c>
      <c r="U267" s="7" t="s">
        <v>611</v>
      </c>
    </row>
    <row r="268" spans="1:21" ht="48" x14ac:dyDescent="0.25">
      <c r="A268" s="3" t="s">
        <v>558</v>
      </c>
      <c r="B268" s="2" t="s">
        <v>132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3957521.52</v>
      </c>
      <c r="J268" s="4">
        <f>10531806.53+1180420</f>
        <v>11712226.529999999</v>
      </c>
      <c r="K268" s="4">
        <v>6345746.71</v>
      </c>
      <c r="L268" s="4">
        <v>6345746.71</v>
      </c>
      <c r="M268" s="4">
        <v>2765313.3899999997</v>
      </c>
      <c r="N268" s="4">
        <v>3066222.15</v>
      </c>
      <c r="O268" s="4">
        <v>410777</v>
      </c>
      <c r="P268" s="4">
        <v>96884</v>
      </c>
      <c r="Q268" s="4">
        <v>219053</v>
      </c>
      <c r="R268" s="18">
        <v>0</v>
      </c>
      <c r="S268" s="4">
        <v>0</v>
      </c>
      <c r="T268" s="4">
        <v>0</v>
      </c>
      <c r="U268" s="7" t="s">
        <v>611</v>
      </c>
    </row>
    <row r="269" spans="1:21" ht="48" x14ac:dyDescent="0.25">
      <c r="A269" s="3" t="s">
        <v>559</v>
      </c>
      <c r="B269" s="2" t="s">
        <v>133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6930554.7700000005</v>
      </c>
      <c r="J269" s="4">
        <f>18443680.39+1180420</f>
        <v>19624100.390000001</v>
      </c>
      <c r="K269" s="4">
        <v>0</v>
      </c>
      <c r="L269" s="4">
        <v>0</v>
      </c>
      <c r="M269" s="4">
        <v>4842716.8</v>
      </c>
      <c r="N269" s="4">
        <v>5369679.0999999996</v>
      </c>
      <c r="O269" s="4">
        <v>410777</v>
      </c>
      <c r="P269" s="4">
        <v>0</v>
      </c>
      <c r="Q269" s="4">
        <v>0</v>
      </c>
      <c r="R269" s="18">
        <v>0</v>
      </c>
      <c r="S269" s="4">
        <v>0</v>
      </c>
      <c r="T269" s="4">
        <v>0</v>
      </c>
      <c r="U269" s="7" t="s">
        <v>611</v>
      </c>
    </row>
    <row r="270" spans="1:21" ht="48" x14ac:dyDescent="0.25">
      <c r="A270" s="3" t="s">
        <v>560</v>
      </c>
      <c r="B270" s="2" t="s">
        <v>180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9361964.9800000004</v>
      </c>
      <c r="J270" s="4">
        <f>24914180.15+1180420</f>
        <v>26094600.149999999</v>
      </c>
      <c r="K270" s="4">
        <v>0</v>
      </c>
      <c r="L270" s="4">
        <v>0</v>
      </c>
      <c r="M270" s="4">
        <v>6541661.7699999996</v>
      </c>
      <c r="N270" s="4">
        <v>7253495.4900000002</v>
      </c>
      <c r="O270" s="4">
        <v>410777</v>
      </c>
      <c r="P270" s="4">
        <v>0</v>
      </c>
      <c r="Q270" s="4">
        <v>0</v>
      </c>
      <c r="R270" s="18">
        <v>0</v>
      </c>
      <c r="S270" s="4">
        <v>0</v>
      </c>
      <c r="T270" s="4">
        <v>0</v>
      </c>
      <c r="U270" s="7" t="s">
        <v>611</v>
      </c>
    </row>
    <row r="271" spans="1:21" ht="48" x14ac:dyDescent="0.25">
      <c r="A271" s="3" t="s">
        <v>561</v>
      </c>
      <c r="B271" s="2" t="s">
        <v>181</v>
      </c>
      <c r="C271" s="4">
        <v>0</v>
      </c>
      <c r="D271" s="4">
        <v>23375177.41</v>
      </c>
      <c r="E271" s="4">
        <v>0</v>
      </c>
      <c r="F271" s="4">
        <v>56285104.130000003</v>
      </c>
      <c r="G271" s="4">
        <v>64776448.760000005</v>
      </c>
      <c r="H271" s="4">
        <v>0</v>
      </c>
      <c r="I271" s="4">
        <v>18669801.989999998</v>
      </c>
      <c r="J271" s="4">
        <f>49684314.25+1180420</f>
        <v>50864734.25</v>
      </c>
      <c r="K271" s="4">
        <v>29936371.629999999</v>
      </c>
      <c r="L271" s="4">
        <v>29936371.629999999</v>
      </c>
      <c r="M271" s="4">
        <v>13045501.689999999</v>
      </c>
      <c r="N271" s="4">
        <v>14465053.52</v>
      </c>
      <c r="O271" s="4">
        <v>0</v>
      </c>
      <c r="P271" s="4">
        <v>0</v>
      </c>
      <c r="Q271" s="4">
        <v>0</v>
      </c>
      <c r="R271" s="18">
        <v>0</v>
      </c>
      <c r="S271" s="4">
        <v>0</v>
      </c>
      <c r="T271" s="4">
        <v>0</v>
      </c>
      <c r="U271" s="7" t="s">
        <v>611</v>
      </c>
    </row>
    <row r="272" spans="1:21" ht="48" x14ac:dyDescent="0.25">
      <c r="A272" s="3" t="s">
        <v>562</v>
      </c>
      <c r="B272" s="2" t="s">
        <v>134</v>
      </c>
      <c r="C272" s="4">
        <v>0</v>
      </c>
      <c r="D272" s="4">
        <v>5586300.7999999998</v>
      </c>
      <c r="E272" s="4">
        <v>0</v>
      </c>
      <c r="F272" s="4">
        <v>0</v>
      </c>
      <c r="G272" s="4">
        <v>0</v>
      </c>
      <c r="H272" s="4">
        <v>0</v>
      </c>
      <c r="I272" s="4">
        <v>4387569.97</v>
      </c>
      <c r="J272" s="4">
        <v>0</v>
      </c>
      <c r="K272" s="4">
        <v>0</v>
      </c>
      <c r="L272" s="4">
        <v>0</v>
      </c>
      <c r="M272" s="4">
        <v>3065809.2399999998</v>
      </c>
      <c r="N272" s="4">
        <v>3399416.58</v>
      </c>
      <c r="O272" s="4">
        <v>0</v>
      </c>
      <c r="P272" s="4">
        <v>0</v>
      </c>
      <c r="Q272" s="4">
        <v>0</v>
      </c>
      <c r="R272" s="18">
        <v>0</v>
      </c>
      <c r="S272" s="4">
        <v>0</v>
      </c>
      <c r="T272" s="4">
        <v>0</v>
      </c>
      <c r="U272" s="7" t="s">
        <v>611</v>
      </c>
    </row>
    <row r="273" spans="1:21" ht="48" x14ac:dyDescent="0.25">
      <c r="A273" s="3" t="s">
        <v>563</v>
      </c>
      <c r="B273" s="2" t="s">
        <v>135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4280687.25</v>
      </c>
      <c r="J273" s="4">
        <f>11391819.3+1180420</f>
        <v>12572239.300000001</v>
      </c>
      <c r="K273" s="4">
        <v>6863931.6299999999</v>
      </c>
      <c r="L273" s="4">
        <v>6863931.6299999999</v>
      </c>
      <c r="M273" s="4">
        <v>2991125.07</v>
      </c>
      <c r="N273" s="4">
        <v>3316605.62</v>
      </c>
      <c r="O273" s="4">
        <v>410777</v>
      </c>
      <c r="P273" s="4">
        <v>0</v>
      </c>
      <c r="Q273" s="4">
        <v>219053</v>
      </c>
      <c r="R273" s="18">
        <v>0</v>
      </c>
      <c r="S273" s="4">
        <v>0</v>
      </c>
      <c r="T273" s="4">
        <v>0</v>
      </c>
      <c r="U273" s="7" t="s">
        <v>611</v>
      </c>
    </row>
    <row r="274" spans="1:21" ht="48" x14ac:dyDescent="0.25">
      <c r="A274" s="3" t="s">
        <v>564</v>
      </c>
      <c r="B274" s="2" t="s">
        <v>136</v>
      </c>
      <c r="C274" s="4">
        <v>0</v>
      </c>
      <c r="D274" s="4">
        <v>0</v>
      </c>
      <c r="E274" s="4">
        <v>0</v>
      </c>
      <c r="F274" s="4">
        <v>46340657.149999999</v>
      </c>
      <c r="G274" s="4">
        <v>53331751.799999997</v>
      </c>
      <c r="H274" s="4">
        <v>0</v>
      </c>
      <c r="I274" s="4">
        <v>15371657.600000001</v>
      </c>
      <c r="J274" s="4">
        <f>40907250.49+1180420</f>
        <v>42087670.490000002</v>
      </c>
      <c r="K274" s="4">
        <v>0</v>
      </c>
      <c r="L274" s="4">
        <v>0</v>
      </c>
      <c r="M274" s="4">
        <v>10740927.26</v>
      </c>
      <c r="N274" s="4">
        <v>11909705.84</v>
      </c>
      <c r="O274" s="4">
        <v>410777</v>
      </c>
      <c r="P274" s="4">
        <v>0</v>
      </c>
      <c r="Q274" s="4">
        <v>0</v>
      </c>
      <c r="R274" s="18">
        <v>0</v>
      </c>
      <c r="S274" s="4">
        <v>0</v>
      </c>
      <c r="T274" s="4">
        <v>0</v>
      </c>
      <c r="U274" s="7" t="s">
        <v>611</v>
      </c>
    </row>
    <row r="275" spans="1:21" ht="48" x14ac:dyDescent="0.25">
      <c r="A275" s="3" t="s">
        <v>565</v>
      </c>
      <c r="B275" s="2" t="s">
        <v>137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11945574.360000001</v>
      </c>
      <c r="J275" s="4">
        <f>31789714.26+1180420</f>
        <v>32970134.260000002</v>
      </c>
      <c r="K275" s="4">
        <v>19154308.850000001</v>
      </c>
      <c r="L275" s="4">
        <v>19154308.850000001</v>
      </c>
      <c r="M275" s="4">
        <v>8346955.7200000007</v>
      </c>
      <c r="N275" s="4">
        <v>9255233.2599999998</v>
      </c>
      <c r="O275" s="4">
        <v>410777</v>
      </c>
      <c r="P275" s="4">
        <v>96884</v>
      </c>
      <c r="Q275" s="4">
        <v>219053</v>
      </c>
      <c r="R275" s="18">
        <v>0</v>
      </c>
      <c r="S275" s="4">
        <v>0</v>
      </c>
      <c r="T275" s="4">
        <v>0</v>
      </c>
      <c r="U275" s="7" t="s">
        <v>611</v>
      </c>
    </row>
    <row r="276" spans="1:21" ht="48" x14ac:dyDescent="0.25">
      <c r="A276" s="3" t="s">
        <v>566</v>
      </c>
      <c r="B276" s="2" t="s">
        <v>138</v>
      </c>
      <c r="C276" s="4">
        <v>0</v>
      </c>
      <c r="D276" s="4">
        <v>0</v>
      </c>
      <c r="E276" s="4">
        <v>0</v>
      </c>
      <c r="F276" s="4">
        <v>10330114.529999999</v>
      </c>
      <c r="G276" s="4">
        <v>11888547.510000002</v>
      </c>
      <c r="H276" s="4">
        <v>0</v>
      </c>
      <c r="I276" s="4">
        <v>4215916.78</v>
      </c>
      <c r="J276" s="4">
        <f>11219451.3+1180420</f>
        <v>12399871.300000001</v>
      </c>
      <c r="K276" s="4">
        <v>6760074.459999999</v>
      </c>
      <c r="L276" s="4">
        <v>6760074.459999999</v>
      </c>
      <c r="M276" s="4">
        <v>2945866.78</v>
      </c>
      <c r="N276" s="4">
        <v>3266422.5300000003</v>
      </c>
      <c r="O276" s="4">
        <v>410777</v>
      </c>
      <c r="P276" s="4">
        <v>96884</v>
      </c>
      <c r="Q276" s="4">
        <v>219053</v>
      </c>
      <c r="R276" s="18">
        <v>0</v>
      </c>
      <c r="S276" s="4">
        <v>0</v>
      </c>
      <c r="T276" s="4">
        <v>0</v>
      </c>
      <c r="U276" s="7" t="s">
        <v>611</v>
      </c>
    </row>
    <row r="277" spans="1:21" ht="48" x14ac:dyDescent="0.25">
      <c r="A277" s="3" t="s">
        <v>567</v>
      </c>
      <c r="B277" s="2" t="s">
        <v>182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1796215.3199999998</v>
      </c>
      <c r="L277" s="4">
        <v>0</v>
      </c>
      <c r="M277" s="4">
        <v>0</v>
      </c>
      <c r="N277" s="4">
        <v>0</v>
      </c>
      <c r="O277" s="4">
        <v>0</v>
      </c>
      <c r="P277" s="4">
        <v>96884</v>
      </c>
      <c r="Q277" s="4">
        <v>0</v>
      </c>
      <c r="R277" s="18">
        <v>0</v>
      </c>
      <c r="S277" s="4">
        <v>0</v>
      </c>
      <c r="T277" s="4">
        <v>0</v>
      </c>
      <c r="U277" s="7" t="s">
        <v>611</v>
      </c>
    </row>
    <row r="278" spans="1:21" ht="48" x14ac:dyDescent="0.25">
      <c r="A278" s="3" t="s">
        <v>568</v>
      </c>
      <c r="B278" s="2" t="s">
        <v>183</v>
      </c>
      <c r="C278" s="4">
        <v>9618206.790000001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18">
        <v>0</v>
      </c>
      <c r="S278" s="4">
        <v>0</v>
      </c>
      <c r="T278" s="4">
        <v>0</v>
      </c>
      <c r="U278" s="7" t="s">
        <v>611</v>
      </c>
    </row>
    <row r="279" spans="1:21" ht="48" x14ac:dyDescent="0.25">
      <c r="A279" s="3" t="s">
        <v>569</v>
      </c>
      <c r="B279" s="2" t="s">
        <v>184</v>
      </c>
      <c r="C279" s="4">
        <v>0</v>
      </c>
      <c r="D279" s="4">
        <v>0</v>
      </c>
      <c r="E279" s="4">
        <v>0</v>
      </c>
      <c r="F279" s="4">
        <v>2571116.9700000002</v>
      </c>
      <c r="G279" s="4">
        <v>2959003.62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18">
        <v>0</v>
      </c>
      <c r="S279" s="4">
        <v>0</v>
      </c>
      <c r="T279" s="4">
        <v>0</v>
      </c>
      <c r="U279" s="7" t="s">
        <v>611</v>
      </c>
    </row>
    <row r="280" spans="1:21" ht="48" x14ac:dyDescent="0.25">
      <c r="A280" s="3" t="s">
        <v>570</v>
      </c>
      <c r="B280" s="2" t="s">
        <v>139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10995645.610000001</v>
      </c>
      <c r="J280" s="4">
        <f>29261751.79+3541260</f>
        <v>32803011.789999999</v>
      </c>
      <c r="K280" s="4">
        <v>17631131.460000001</v>
      </c>
      <c r="L280" s="4">
        <v>17631131.460000001</v>
      </c>
      <c r="M280" s="4">
        <v>7683194.1399999997</v>
      </c>
      <c r="N280" s="4">
        <v>8519244.1899999995</v>
      </c>
      <c r="O280" s="4">
        <v>410777</v>
      </c>
      <c r="P280" s="4">
        <v>96884</v>
      </c>
      <c r="Q280" s="4">
        <v>219053</v>
      </c>
      <c r="R280" s="18">
        <v>0</v>
      </c>
      <c r="S280" s="4">
        <v>0</v>
      </c>
      <c r="T280" s="4">
        <v>0</v>
      </c>
      <c r="U280" s="7" t="s">
        <v>611</v>
      </c>
    </row>
    <row r="281" spans="1:21" ht="48" x14ac:dyDescent="0.25">
      <c r="A281" s="3" t="s">
        <v>571</v>
      </c>
      <c r="B281" s="2" t="s">
        <v>185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12331450.74</v>
      </c>
      <c r="J281" s="4">
        <f>32816613.36+3541260</f>
        <v>36357873.359999999</v>
      </c>
      <c r="K281" s="4">
        <v>19773048.049999997</v>
      </c>
      <c r="L281" s="4">
        <v>19773048.049999997</v>
      </c>
      <c r="M281" s="4">
        <v>8616586.3600000013</v>
      </c>
      <c r="N281" s="4">
        <v>9554203.8900000006</v>
      </c>
      <c r="O281" s="4">
        <v>410777</v>
      </c>
      <c r="P281" s="4">
        <v>96884</v>
      </c>
      <c r="Q281" s="4">
        <v>219053</v>
      </c>
      <c r="R281" s="18">
        <v>0</v>
      </c>
      <c r="S281" s="4">
        <v>0</v>
      </c>
      <c r="T281" s="4">
        <v>0</v>
      </c>
      <c r="U281" s="7" t="s">
        <v>611</v>
      </c>
    </row>
    <row r="282" spans="1:21" ht="48" x14ac:dyDescent="0.25">
      <c r="A282" s="3" t="s">
        <v>572</v>
      </c>
      <c r="B282" s="2" t="s">
        <v>140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13503155.41</v>
      </c>
      <c r="J282" s="4">
        <f>35934768.73+3541260</f>
        <v>39476028.729999997</v>
      </c>
      <c r="K282" s="4">
        <v>21651835.330000002</v>
      </c>
      <c r="L282" s="4">
        <v>21651835.330000002</v>
      </c>
      <c r="M282" s="4">
        <v>9435313.5900000017</v>
      </c>
      <c r="N282" s="4">
        <v>10462021.27</v>
      </c>
      <c r="O282" s="4">
        <v>410777</v>
      </c>
      <c r="P282" s="4">
        <v>96884</v>
      </c>
      <c r="Q282" s="4">
        <v>219053</v>
      </c>
      <c r="R282" s="18">
        <v>0</v>
      </c>
      <c r="S282" s="4">
        <v>0</v>
      </c>
      <c r="T282" s="4">
        <v>0</v>
      </c>
      <c r="U282" s="7" t="s">
        <v>611</v>
      </c>
    </row>
    <row r="283" spans="1:21" ht="48" x14ac:dyDescent="0.25">
      <c r="A283" s="3" t="s">
        <v>573</v>
      </c>
      <c r="B283" s="2" t="s">
        <v>287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4097819.39</v>
      </c>
      <c r="J283" s="4">
        <f>10905169.01+1180420</f>
        <v>12085589.01</v>
      </c>
      <c r="K283" s="4">
        <v>0</v>
      </c>
      <c r="L283" s="4">
        <v>0</v>
      </c>
      <c r="M283" s="4">
        <v>2863346.36</v>
      </c>
      <c r="N283" s="4">
        <v>3174922.62</v>
      </c>
      <c r="O283" s="4">
        <v>410777</v>
      </c>
      <c r="P283" s="4">
        <v>96884</v>
      </c>
      <c r="Q283" s="4">
        <v>219053</v>
      </c>
      <c r="R283" s="18">
        <v>0</v>
      </c>
      <c r="S283" s="4">
        <v>0</v>
      </c>
      <c r="T283" s="4">
        <v>0</v>
      </c>
      <c r="U283" s="7" t="s">
        <v>611</v>
      </c>
    </row>
    <row r="284" spans="1:21" ht="48" x14ac:dyDescent="0.25">
      <c r="A284" s="3" t="s">
        <v>574</v>
      </c>
      <c r="B284" s="2" t="s">
        <v>288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4072758.02</v>
      </c>
      <c r="J284" s="4">
        <f>10838475.39+1180420</f>
        <v>12018895.390000001</v>
      </c>
      <c r="K284" s="4">
        <v>6530524.4100000001</v>
      </c>
      <c r="L284" s="4">
        <v>6530524.4100000001</v>
      </c>
      <c r="M284" s="4">
        <v>2845834.77</v>
      </c>
      <c r="N284" s="4">
        <v>3155505.49</v>
      </c>
      <c r="O284" s="4">
        <v>410777</v>
      </c>
      <c r="P284" s="4">
        <v>96884</v>
      </c>
      <c r="Q284" s="4">
        <v>219053</v>
      </c>
      <c r="R284" s="18">
        <v>0</v>
      </c>
      <c r="S284" s="4">
        <v>0</v>
      </c>
      <c r="T284" s="4">
        <v>0</v>
      </c>
      <c r="U284" s="7" t="s">
        <v>611</v>
      </c>
    </row>
    <row r="285" spans="1:21" ht="48" x14ac:dyDescent="0.25">
      <c r="A285" s="3" t="s">
        <v>575</v>
      </c>
      <c r="B285" s="2" t="s">
        <v>141</v>
      </c>
      <c r="C285" s="4">
        <v>0</v>
      </c>
      <c r="D285" s="4">
        <v>0</v>
      </c>
      <c r="E285" s="4">
        <v>0</v>
      </c>
      <c r="F285" s="4">
        <v>27853767.190000001</v>
      </c>
      <c r="G285" s="4">
        <v>32055872.52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18">
        <v>0</v>
      </c>
      <c r="S285" s="4">
        <v>0</v>
      </c>
      <c r="T285" s="4">
        <v>0</v>
      </c>
      <c r="U285" s="7" t="s">
        <v>611</v>
      </c>
    </row>
    <row r="286" spans="1:21" ht="48" x14ac:dyDescent="0.25">
      <c r="A286" s="3" t="s">
        <v>576</v>
      </c>
      <c r="B286" s="2" t="s">
        <v>230</v>
      </c>
      <c r="C286" s="4">
        <v>0</v>
      </c>
      <c r="D286" s="4">
        <v>4038158.7800000003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18">
        <v>0</v>
      </c>
      <c r="S286" s="4">
        <v>0</v>
      </c>
      <c r="T286" s="4">
        <v>0</v>
      </c>
      <c r="U286" s="7" t="s">
        <v>611</v>
      </c>
    </row>
    <row r="287" spans="1:21" ht="48" x14ac:dyDescent="0.25">
      <c r="A287" s="3" t="s">
        <v>577</v>
      </c>
      <c r="B287" s="2" t="s">
        <v>231</v>
      </c>
      <c r="C287" s="4">
        <v>0</v>
      </c>
      <c r="D287" s="4">
        <v>6551287.9800000004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18">
        <v>0</v>
      </c>
      <c r="S287" s="4">
        <v>0</v>
      </c>
      <c r="T287" s="4">
        <v>0</v>
      </c>
      <c r="U287" s="7" t="s">
        <v>611</v>
      </c>
    </row>
    <row r="288" spans="1:21" ht="48" x14ac:dyDescent="0.25">
      <c r="A288" s="3" t="s">
        <v>578</v>
      </c>
      <c r="B288" s="2" t="s">
        <v>232</v>
      </c>
      <c r="C288" s="4">
        <v>0</v>
      </c>
      <c r="D288" s="4">
        <v>5936922.9300000006</v>
      </c>
      <c r="E288" s="4">
        <v>0</v>
      </c>
      <c r="F288" s="4">
        <v>3445669.3600000003</v>
      </c>
      <c r="G288" s="4">
        <v>3965493.69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18">
        <v>0</v>
      </c>
      <c r="S288" s="4">
        <v>0</v>
      </c>
      <c r="T288" s="4">
        <v>0</v>
      </c>
      <c r="U288" s="7" t="s">
        <v>611</v>
      </c>
    </row>
    <row r="289" spans="1:21" ht="48" x14ac:dyDescent="0.25">
      <c r="A289" s="3" t="s">
        <v>579</v>
      </c>
      <c r="B289" s="2" t="s">
        <v>233</v>
      </c>
      <c r="C289" s="4">
        <v>0</v>
      </c>
      <c r="D289" s="4">
        <v>0</v>
      </c>
      <c r="E289" s="4">
        <v>0</v>
      </c>
      <c r="F289" s="4">
        <v>9822971.0199999996</v>
      </c>
      <c r="G289" s="4">
        <v>11304894.76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18">
        <v>0</v>
      </c>
      <c r="S289" s="4">
        <v>0</v>
      </c>
      <c r="T289" s="4">
        <v>0</v>
      </c>
      <c r="U289" s="7" t="s">
        <v>611</v>
      </c>
    </row>
    <row r="290" spans="1:21" ht="48" x14ac:dyDescent="0.25">
      <c r="A290" s="3" t="s">
        <v>580</v>
      </c>
      <c r="B290" s="2" t="s">
        <v>267</v>
      </c>
      <c r="C290" s="4">
        <v>0</v>
      </c>
      <c r="D290" s="4">
        <v>2925825.04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18">
        <v>0</v>
      </c>
      <c r="S290" s="4">
        <v>0</v>
      </c>
      <c r="T290" s="4">
        <v>0</v>
      </c>
      <c r="U290" s="7" t="s">
        <v>611</v>
      </c>
    </row>
    <row r="291" spans="1:21" ht="48" x14ac:dyDescent="0.25">
      <c r="A291" s="3" t="s">
        <v>581</v>
      </c>
      <c r="B291" s="2" t="s">
        <v>268</v>
      </c>
      <c r="C291" s="4">
        <v>0</v>
      </c>
      <c r="D291" s="4">
        <v>8646247.7300000004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18">
        <v>0</v>
      </c>
      <c r="S291" s="4">
        <v>0</v>
      </c>
      <c r="T291" s="4">
        <v>0</v>
      </c>
      <c r="U291" s="7" t="s">
        <v>611</v>
      </c>
    </row>
    <row r="292" spans="1:21" ht="48" x14ac:dyDescent="0.25">
      <c r="A292" s="3" t="s">
        <v>582</v>
      </c>
      <c r="B292" s="2" t="s">
        <v>269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15779285.299999999</v>
      </c>
      <c r="K292" s="4">
        <v>9507518.7400000002</v>
      </c>
      <c r="L292" s="4">
        <v>0</v>
      </c>
      <c r="M292" s="4">
        <v>4143132.4099999997</v>
      </c>
      <c r="N292" s="4">
        <v>0</v>
      </c>
      <c r="O292" s="4">
        <v>410777</v>
      </c>
      <c r="P292" s="4">
        <v>96884</v>
      </c>
      <c r="Q292" s="4">
        <v>0</v>
      </c>
      <c r="R292" s="18">
        <v>0</v>
      </c>
      <c r="S292" s="4">
        <v>0</v>
      </c>
      <c r="T292" s="4">
        <v>0</v>
      </c>
      <c r="U292" s="7" t="s">
        <v>611</v>
      </c>
    </row>
    <row r="293" spans="1:21" ht="48" x14ac:dyDescent="0.25">
      <c r="A293" s="3" t="s">
        <v>583</v>
      </c>
      <c r="B293" s="2" t="s">
        <v>186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2310451.94</v>
      </c>
      <c r="J293" s="4">
        <f>6148604.05+1180420</f>
        <v>7329024.0499999998</v>
      </c>
      <c r="K293" s="4">
        <v>3704728.52</v>
      </c>
      <c r="L293" s="4">
        <v>3704728.52</v>
      </c>
      <c r="M293" s="4">
        <v>1614425.51</v>
      </c>
      <c r="N293" s="4">
        <v>1790099.9100000001</v>
      </c>
      <c r="O293" s="4">
        <v>410777</v>
      </c>
      <c r="P293" s="4">
        <v>96884</v>
      </c>
      <c r="Q293" s="4">
        <v>219053</v>
      </c>
      <c r="R293" s="18">
        <v>0</v>
      </c>
      <c r="S293" s="4">
        <v>0</v>
      </c>
      <c r="T293" s="4">
        <v>0</v>
      </c>
      <c r="U293" s="7" t="s">
        <v>611</v>
      </c>
    </row>
    <row r="294" spans="1:21" ht="48" x14ac:dyDescent="0.25">
      <c r="A294" s="3" t="s">
        <v>584</v>
      </c>
      <c r="B294" s="2" t="s">
        <v>142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2310451.94</v>
      </c>
      <c r="J294" s="4">
        <f>6148604.05+1180420</f>
        <v>7329024.0499999998</v>
      </c>
      <c r="K294" s="4">
        <v>3704728.52</v>
      </c>
      <c r="L294" s="4">
        <v>3704728.52</v>
      </c>
      <c r="M294" s="4">
        <v>1614425.51</v>
      </c>
      <c r="N294" s="4">
        <v>1790099.9100000001</v>
      </c>
      <c r="O294" s="4">
        <v>410777</v>
      </c>
      <c r="P294" s="4">
        <v>96884</v>
      </c>
      <c r="Q294" s="4">
        <v>219053</v>
      </c>
      <c r="R294" s="18">
        <v>0</v>
      </c>
      <c r="S294" s="4">
        <v>0</v>
      </c>
      <c r="T294" s="4">
        <v>0</v>
      </c>
      <c r="U294" s="7" t="s">
        <v>611</v>
      </c>
    </row>
    <row r="295" spans="1:21" ht="48" x14ac:dyDescent="0.25">
      <c r="A295" s="3" t="s">
        <v>585</v>
      </c>
      <c r="B295" s="2" t="s">
        <v>289</v>
      </c>
      <c r="C295" s="4">
        <v>24045516.989999998</v>
      </c>
      <c r="D295" s="4">
        <v>18050734.460000001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18">
        <v>0</v>
      </c>
      <c r="S295" s="4">
        <v>0</v>
      </c>
      <c r="T295" s="4">
        <v>0</v>
      </c>
      <c r="U295" s="7" t="s">
        <v>611</v>
      </c>
    </row>
    <row r="296" spans="1:21" ht="48" x14ac:dyDescent="0.25">
      <c r="A296" s="3" t="s">
        <v>586</v>
      </c>
      <c r="B296" s="2" t="s">
        <v>270</v>
      </c>
      <c r="C296" s="4">
        <v>0</v>
      </c>
      <c r="D296" s="4">
        <v>0</v>
      </c>
      <c r="E296" s="4">
        <v>0</v>
      </c>
      <c r="F296" s="4">
        <v>31411410.57</v>
      </c>
      <c r="G296" s="4">
        <v>36150232.969999999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18">
        <v>0</v>
      </c>
      <c r="S296" s="4">
        <v>0</v>
      </c>
      <c r="T296" s="4">
        <v>0</v>
      </c>
      <c r="U296" s="7" t="s">
        <v>611</v>
      </c>
    </row>
    <row r="297" spans="1:21" ht="48" x14ac:dyDescent="0.25">
      <c r="A297" s="3" t="s">
        <v>587</v>
      </c>
      <c r="B297" s="2" t="s">
        <v>271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3926938.83</v>
      </c>
      <c r="M297" s="4">
        <v>0</v>
      </c>
      <c r="N297" s="4">
        <v>0</v>
      </c>
      <c r="O297" s="4">
        <v>0</v>
      </c>
      <c r="P297" s="4">
        <v>0</v>
      </c>
      <c r="Q297" s="4">
        <v>219053</v>
      </c>
      <c r="R297" s="18">
        <v>0</v>
      </c>
      <c r="S297" s="4">
        <v>0</v>
      </c>
      <c r="T297" s="4">
        <v>0</v>
      </c>
      <c r="U297" s="7" t="s">
        <v>611</v>
      </c>
    </row>
    <row r="298" spans="1:21" ht="48" x14ac:dyDescent="0.25">
      <c r="A298" s="3" t="s">
        <v>588</v>
      </c>
      <c r="B298" s="2" t="s">
        <v>272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3713430.6799999997</v>
      </c>
      <c r="J298" s="4">
        <f>9882228.9+1180420</f>
        <v>11062648.9</v>
      </c>
      <c r="K298" s="4">
        <v>0</v>
      </c>
      <c r="L298" s="4">
        <v>0</v>
      </c>
      <c r="M298" s="4">
        <v>0</v>
      </c>
      <c r="N298" s="4">
        <v>0</v>
      </c>
      <c r="O298" s="4">
        <v>410777</v>
      </c>
      <c r="P298" s="4">
        <v>0</v>
      </c>
      <c r="Q298" s="4">
        <v>0</v>
      </c>
      <c r="R298" s="18">
        <v>0</v>
      </c>
      <c r="S298" s="4">
        <v>0</v>
      </c>
      <c r="T298" s="4">
        <v>0</v>
      </c>
      <c r="U298" s="7" t="s">
        <v>611</v>
      </c>
    </row>
    <row r="299" spans="1:21" ht="48" x14ac:dyDescent="0.25">
      <c r="A299" s="3" t="s">
        <v>589</v>
      </c>
      <c r="B299" s="2" t="s">
        <v>273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4075504.4699999997</v>
      </c>
      <c r="J299" s="4">
        <f>10845784.28+1180420</f>
        <v>12026204.279999999</v>
      </c>
      <c r="K299" s="4">
        <v>0</v>
      </c>
      <c r="L299" s="4">
        <v>0</v>
      </c>
      <c r="M299" s="4">
        <v>0</v>
      </c>
      <c r="N299" s="4">
        <v>0</v>
      </c>
      <c r="O299" s="4">
        <v>410777</v>
      </c>
      <c r="P299" s="4">
        <v>0</v>
      </c>
      <c r="Q299" s="4">
        <v>0</v>
      </c>
      <c r="R299" s="18">
        <v>0</v>
      </c>
      <c r="S299" s="4">
        <v>0</v>
      </c>
      <c r="T299" s="4">
        <v>0</v>
      </c>
      <c r="U299" s="7" t="s">
        <v>611</v>
      </c>
    </row>
    <row r="300" spans="1:21" ht="48" x14ac:dyDescent="0.25">
      <c r="A300" s="3" t="s">
        <v>590</v>
      </c>
      <c r="B300" s="2" t="s">
        <v>274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5030582.82</v>
      </c>
      <c r="J300" s="4">
        <f>13387450.92+1180420</f>
        <v>14567870.92</v>
      </c>
      <c r="K300" s="4">
        <v>8066362.8300000001</v>
      </c>
      <c r="L300" s="4">
        <v>8066362.8300000001</v>
      </c>
      <c r="M300" s="4">
        <v>3515113.69</v>
      </c>
      <c r="N300" s="4">
        <v>3897612.29</v>
      </c>
      <c r="O300" s="4">
        <v>410777</v>
      </c>
      <c r="P300" s="4">
        <v>96884</v>
      </c>
      <c r="Q300" s="4">
        <v>219053</v>
      </c>
      <c r="R300" s="18">
        <v>0</v>
      </c>
      <c r="S300" s="4">
        <v>0</v>
      </c>
      <c r="T300" s="4">
        <v>0</v>
      </c>
      <c r="U300" s="7" t="s">
        <v>611</v>
      </c>
    </row>
    <row r="301" spans="1:21" ht="48" x14ac:dyDescent="0.25">
      <c r="A301" s="3" t="s">
        <v>591</v>
      </c>
      <c r="B301" s="2" t="s">
        <v>275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3096051.37</v>
      </c>
      <c r="J301" s="4">
        <f>8239251.24+1180420</f>
        <v>9419671.2400000002</v>
      </c>
      <c r="K301" s="4">
        <v>0</v>
      </c>
      <c r="L301" s="4">
        <v>0</v>
      </c>
      <c r="M301" s="4">
        <v>0</v>
      </c>
      <c r="N301" s="4">
        <v>2398769.35</v>
      </c>
      <c r="O301" s="4">
        <v>410777</v>
      </c>
      <c r="P301" s="4">
        <v>0</v>
      </c>
      <c r="Q301" s="4">
        <v>0</v>
      </c>
      <c r="R301" s="18">
        <v>0</v>
      </c>
      <c r="S301" s="4">
        <v>0</v>
      </c>
      <c r="T301" s="4">
        <v>0</v>
      </c>
      <c r="U301" s="7" t="s">
        <v>611</v>
      </c>
    </row>
    <row r="302" spans="1:21" ht="48" x14ac:dyDescent="0.25">
      <c r="A302" s="3" t="s">
        <v>592</v>
      </c>
      <c r="B302" s="2" t="s">
        <v>276</v>
      </c>
      <c r="C302" s="4">
        <v>0</v>
      </c>
      <c r="D302" s="4">
        <v>0</v>
      </c>
      <c r="E302" s="4">
        <v>0</v>
      </c>
      <c r="F302" s="4">
        <v>9446758.8499999978</v>
      </c>
      <c r="G302" s="4">
        <v>0</v>
      </c>
      <c r="H302" s="4">
        <v>0</v>
      </c>
      <c r="I302" s="4">
        <v>3091245.08</v>
      </c>
      <c r="J302" s="4">
        <f>8226460.68+1180420</f>
        <v>9406880.6799999997</v>
      </c>
      <c r="K302" s="4">
        <v>4956702.8899999997</v>
      </c>
      <c r="L302" s="4">
        <v>0</v>
      </c>
      <c r="M302" s="4">
        <v>0</v>
      </c>
      <c r="N302" s="4">
        <v>2395045.52</v>
      </c>
      <c r="O302" s="4">
        <v>410777</v>
      </c>
      <c r="P302" s="4">
        <v>96884</v>
      </c>
      <c r="Q302" s="4">
        <v>219053</v>
      </c>
      <c r="R302" s="18">
        <v>0</v>
      </c>
      <c r="S302" s="4">
        <v>0</v>
      </c>
      <c r="T302" s="4">
        <v>0</v>
      </c>
      <c r="U302" s="7" t="s">
        <v>611</v>
      </c>
    </row>
    <row r="303" spans="1:21" ht="48" x14ac:dyDescent="0.25">
      <c r="A303" s="3" t="s">
        <v>593</v>
      </c>
      <c r="B303" s="2" t="s">
        <v>277</v>
      </c>
      <c r="C303" s="4">
        <v>0</v>
      </c>
      <c r="D303" s="4">
        <v>0</v>
      </c>
      <c r="E303" s="4">
        <v>0</v>
      </c>
      <c r="F303" s="4">
        <v>11306207.419999998</v>
      </c>
      <c r="G303" s="4">
        <v>13011896.780000001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18">
        <v>0</v>
      </c>
      <c r="S303" s="4">
        <v>0</v>
      </c>
      <c r="T303" s="4">
        <v>0</v>
      </c>
      <c r="U303" s="7" t="s">
        <v>611</v>
      </c>
    </row>
    <row r="304" spans="1:21" ht="48" x14ac:dyDescent="0.25">
      <c r="A304" s="3" t="s">
        <v>594</v>
      </c>
      <c r="B304" s="2" t="s">
        <v>278</v>
      </c>
      <c r="C304" s="4">
        <v>0</v>
      </c>
      <c r="D304" s="4">
        <v>0</v>
      </c>
      <c r="E304" s="4">
        <v>0</v>
      </c>
      <c r="F304" s="4">
        <v>23112105.82</v>
      </c>
      <c r="G304" s="4">
        <v>26598869.48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18">
        <v>0</v>
      </c>
      <c r="S304" s="4">
        <v>0</v>
      </c>
      <c r="T304" s="4">
        <v>0</v>
      </c>
      <c r="U304" s="7" t="s">
        <v>611</v>
      </c>
    </row>
    <row r="305" spans="1:22" ht="48" x14ac:dyDescent="0.25">
      <c r="A305" s="3" t="s">
        <v>595</v>
      </c>
      <c r="B305" s="2" t="s">
        <v>279</v>
      </c>
      <c r="C305" s="4">
        <v>0</v>
      </c>
      <c r="D305" s="4">
        <v>0</v>
      </c>
      <c r="E305" s="4">
        <v>0</v>
      </c>
      <c r="F305" s="4">
        <v>13640660.52</v>
      </c>
      <c r="G305" s="4">
        <v>15698532.690000001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18">
        <v>0</v>
      </c>
      <c r="S305" s="4">
        <v>0</v>
      </c>
      <c r="T305" s="4">
        <v>0</v>
      </c>
      <c r="U305" s="7" t="s">
        <v>611</v>
      </c>
    </row>
    <row r="311" spans="1:22" ht="21" x14ac:dyDescent="0.35">
      <c r="A311" s="35"/>
      <c r="B311" s="36"/>
      <c r="C311" s="36"/>
      <c r="D311" s="36"/>
      <c r="E311" s="36"/>
      <c r="F311" s="37"/>
      <c r="G311" s="38"/>
      <c r="H311" s="38"/>
      <c r="I311" s="26"/>
      <c r="J311" s="26"/>
      <c r="K311" s="22"/>
      <c r="M311" s="35"/>
      <c r="N311" s="36"/>
      <c r="O311" s="36"/>
      <c r="P311" s="36"/>
      <c r="Q311" s="36"/>
      <c r="R311" s="37"/>
      <c r="S311" s="38"/>
      <c r="T311" s="38"/>
      <c r="U311" s="26"/>
      <c r="V311" s="26"/>
    </row>
    <row r="312" spans="1:22" ht="21" x14ac:dyDescent="0.35">
      <c r="M312" s="35"/>
      <c r="N312" s="36"/>
      <c r="O312" s="36"/>
      <c r="P312" s="36"/>
      <c r="Q312" s="36"/>
      <c r="R312" s="37"/>
      <c r="S312" s="38"/>
      <c r="T312" s="38"/>
      <c r="U312" s="26"/>
      <c r="V312" s="26"/>
    </row>
  </sheetData>
  <mergeCells count="28">
    <mergeCell ref="A311:J311"/>
    <mergeCell ref="M312:V312"/>
    <mergeCell ref="M311:V311"/>
    <mergeCell ref="J9:J10"/>
    <mergeCell ref="K9:K10"/>
    <mergeCell ref="L9:L10"/>
    <mergeCell ref="M9:M10"/>
    <mergeCell ref="F9:G9"/>
    <mergeCell ref="C9:C10"/>
    <mergeCell ref="D9:D10"/>
    <mergeCell ref="E9:E10"/>
    <mergeCell ref="H9:H10"/>
    <mergeCell ref="I9:I10"/>
    <mergeCell ref="U8:U10"/>
    <mergeCell ref="A12:B12"/>
    <mergeCell ref="AF1:AK1"/>
    <mergeCell ref="A5:U5"/>
    <mergeCell ref="P1:U1"/>
    <mergeCell ref="T9:T10"/>
    <mergeCell ref="A8:A10"/>
    <mergeCell ref="B8:B10"/>
    <mergeCell ref="C8:T8"/>
    <mergeCell ref="N9:N10"/>
    <mergeCell ref="O9:O10"/>
    <mergeCell ref="P9:P10"/>
    <mergeCell ref="Q9:Q10"/>
    <mergeCell ref="R9:R10"/>
    <mergeCell ref="S9:S10"/>
  </mergeCells>
  <printOptions horizontalCentered="1"/>
  <pageMargins left="0.78740157480314965" right="0.78740157480314965" top="0.78740157480314965" bottom="0.78740157480314965" header="0.35433070866141736" footer="0.35433070866141736"/>
  <pageSetup paperSize="9" scale="37" fitToHeight="0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постановления </vt:lpstr>
      <vt:lpstr>'Для постановления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Ким Екатерина Игоревна</cp:lastModifiedBy>
  <cp:lastPrinted>2024-12-11T08:03:37Z</cp:lastPrinted>
  <dcterms:created xsi:type="dcterms:W3CDTF">2017-08-17T14:37:23Z</dcterms:created>
  <dcterms:modified xsi:type="dcterms:W3CDTF">2024-12-25T07:36:18Z</dcterms:modified>
</cp:coreProperties>
</file>